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190" windowWidth="15490" windowHeight="10380" tabRatio="831" activeTab="0"/>
  </bookViews>
  <sheets>
    <sheet name="дод.11" sheetId="1" r:id="rId1"/>
  </sheets>
  <definedNames>
    <definedName name="_xlfn.AGGREGATE" hidden="1">#NAME?</definedName>
    <definedName name="_xlnm.Print_Titles" localSheetId="0">'дод.11'!$5:$6</definedName>
  </definedNames>
  <calcPr fullCalcOnLoad="1"/>
</workbook>
</file>

<file path=xl/sharedStrings.xml><?xml version="1.0" encoding="utf-8"?>
<sst xmlns="http://schemas.openxmlformats.org/spreadsheetml/2006/main" count="86" uniqueCount="84">
  <si>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</si>
  <si>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</si>
  <si>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</si>
  <si>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</si>
  <si>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</si>
  <si>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</si>
  <si>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</si>
  <si>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</si>
  <si>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</si>
  <si>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</si>
  <si>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</si>
  <si>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</si>
  <si>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</si>
  <si>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</si>
  <si>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</si>
  <si>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</si>
  <si>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</si>
  <si>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</si>
  <si>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</si>
  <si>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</si>
  <si>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</si>
  <si>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</si>
  <si>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</si>
  <si>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</si>
  <si>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</si>
  <si>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</si>
  <si>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</si>
  <si>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</si>
  <si>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</si>
  <si>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</si>
  <si>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</si>
  <si>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</si>
  <si>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</si>
  <si>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</si>
  <si>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</si>
  <si>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</si>
  <si>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</si>
  <si>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</si>
  <si>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</si>
  <si>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</si>
  <si>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</si>
  <si>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</si>
  <si>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</si>
  <si>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</si>
  <si>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</si>
  <si>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</si>
  <si>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</si>
  <si>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</si>
  <si>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</si>
  <si>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</si>
  <si>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</si>
  <si>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</si>
  <si>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</si>
  <si>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</si>
  <si>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</si>
  <si>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</si>
  <si>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</si>
  <si>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</si>
  <si>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</si>
  <si>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</si>
  <si>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</si>
  <si>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</si>
  <si>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</si>
  <si>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</si>
  <si>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</si>
  <si>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</si>
  <si>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</si>
  <si>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</si>
  <si>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</si>
  <si>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</si>
  <si>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</si>
  <si>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</si>
  <si>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</si>
  <si>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</si>
  <si>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4.1.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</si>
  <si>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</si>
  <si>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</si>
  <si>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Загальний фонд, грн.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</si>
  <si>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</si>
  <si>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</si>
  <si>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нагляд за станом електромереж та устаткування (фінансова підтримка КП "Міськсвітло")</t>
  </si>
  <si>
    <t>поточний ремонт  майданчику для настільного тенісу  в Дитячому  парку (реалізація проектів -переможців визначених згідно Програми "Громадський бюджет  міста Черкаси на 2015-2019 роки)(фінансова підтримка КП "Дирекція парків")</t>
  </si>
  <si>
    <t xml:space="preserve">% виконання </t>
  </si>
  <si>
    <t xml:space="preserve">Профінансовано станом на 06.03.2019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</si>
</sst>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  <numFmt numFmtId="209" formatCode="0.00000000"/>
    <numFmt numFmtId="210" formatCode="0.0000000"/>
    <numFmt numFmtId="211" formatCode="0.000000"/>
    <numFmt numFmtId="212" formatCode="0.00000"/>
    <numFmt numFmtId="213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7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6" fillId="3" borderId="0" applyNumberFormat="0" applyBorder="0" applyAlignment="0" applyProtection="0"/>
    <xf numFmtId="0" fontId="49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0" fillId="47" borderId="12" applyNumberFormat="0" applyAlignment="0" applyProtection="0"/>
    <xf numFmtId="0" fontId="18" fillId="0" borderId="13" applyNumberFormat="0" applyFill="0" applyAlignment="0" applyProtection="0"/>
    <xf numFmtId="0" fontId="51" fillId="51" borderId="0" applyNumberFormat="0" applyBorder="0" applyAlignment="0" applyProtection="0"/>
    <xf numFmtId="0" fontId="20" fillId="0" borderId="0">
      <alignment/>
      <protection/>
    </xf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29" fillId="52" borderId="17" xfId="0" applyFont="1" applyFill="1" applyBorder="1" applyAlignment="1">
      <alignment horizontal="left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28" fillId="0" borderId="24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29" fillId="0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36" fillId="54" borderId="17" xfId="0" applyFont="1" applyFill="1" applyBorder="1" applyAlignment="1">
      <alignment horizontal="left" vertical="center" wrapText="1" readingOrder="1"/>
    </xf>
    <xf numFmtId="4" fontId="36" fillId="54" borderId="14" xfId="0" applyNumberFormat="1" applyFont="1" applyFill="1" applyBorder="1" applyAlignment="1">
      <alignment horizontal="center" vertical="center" wrapText="1" readingOrder="1"/>
    </xf>
    <xf numFmtId="0" fontId="35" fillId="53" borderId="25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0" fontId="29" fillId="52" borderId="15" xfId="0" applyFont="1" applyFill="1" applyBorder="1" applyAlignment="1">
      <alignment horizontal="left" vertical="center" wrapText="1" readingOrder="1"/>
    </xf>
    <xf numFmtId="4" fontId="35" fillId="55" borderId="15" xfId="0" applyNumberFormat="1" applyFont="1" applyFill="1" applyBorder="1" applyAlignment="1">
      <alignment horizontal="center" vertical="center" wrapText="1" readingOrder="1"/>
    </xf>
    <xf numFmtId="0" fontId="0" fillId="54" borderId="0" xfId="0" applyFill="1" applyAlignment="1">
      <alignment/>
    </xf>
    <xf numFmtId="4" fontId="36" fillId="54" borderId="18" xfId="0" applyNumberFormat="1" applyFont="1" applyFill="1" applyBorder="1" applyAlignment="1">
      <alignment horizontal="center" vertical="center" wrapText="1" readingOrder="1"/>
    </xf>
    <xf numFmtId="0" fontId="0" fillId="54" borderId="0" xfId="0" applyFill="1" applyBorder="1" applyAlignment="1">
      <alignment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186" fontId="19" fillId="56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186" fontId="34" fillId="54" borderId="15" xfId="0" applyNumberFormat="1" applyFont="1" applyFill="1" applyBorder="1" applyAlignment="1">
      <alignment horizontal="center" vertical="center"/>
    </xf>
    <xf numFmtId="186" fontId="19" fillId="55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35" fillId="55" borderId="15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0" fillId="0" borderId="2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readingOrder="1"/>
    </xf>
    <xf numFmtId="0" fontId="0" fillId="0" borderId="28" xfId="0" applyBorder="1" applyAlignment="1">
      <alignment horizontal="center" vertical="center" readingOrder="1"/>
    </xf>
    <xf numFmtId="0" fontId="28" fillId="0" borderId="26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tabSelected="1" zoomScale="117" zoomScaleNormal="117" zoomScalePageLayoutView="0" workbookViewId="0" topLeftCell="A24">
      <selection activeCell="AG31" sqref="AG31"/>
    </sheetView>
  </sheetViews>
  <sheetFormatPr defaultColWidth="8.66015625" defaultRowHeight="12.75"/>
  <cols>
    <col min="1" max="1" width="8.33203125" style="1" customWidth="1"/>
    <col min="2" max="2" width="48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26.16015625" style="6" customWidth="1"/>
    <col min="29" max="29" width="17.33203125" style="6" customWidth="1"/>
    <col min="30" max="30" width="17.66015625" style="1" customWidth="1"/>
    <col min="31" max="31" width="14.66015625" style="1" bestFit="1" customWidth="1"/>
    <col min="32" max="16384" width="8.66015625" style="1" customWidth="1"/>
  </cols>
  <sheetData>
    <row r="1" spans="30:31" ht="52.5" customHeight="1" hidden="1">
      <c r="AD1" s="73"/>
      <c r="AE1" s="73"/>
    </row>
    <row r="2" ht="17.25">
      <c r="B2" s="7"/>
    </row>
    <row r="3" spans="1:30" ht="33" customHeight="1">
      <c r="A3" s="81" t="s">
        <v>44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ht="15.75" customHeight="1">
      <c r="B4" s="7"/>
    </row>
    <row r="5" spans="1:31" ht="18.75" customHeight="1">
      <c r="A5" s="83" t="s">
        <v>36</v>
      </c>
      <c r="B5" s="85" t="s">
        <v>37</v>
      </c>
      <c r="AB5" s="87" t="s">
        <v>7</v>
      </c>
      <c r="AC5" s="87" t="s">
        <v>77</v>
      </c>
      <c r="AD5" s="74" t="s">
        <v>83</v>
      </c>
      <c r="AE5" s="76" t="s">
        <v>82</v>
      </c>
    </row>
    <row r="6" spans="1:31" ht="22.5" customHeight="1">
      <c r="A6" s="84"/>
      <c r="B6" s="8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38"/>
      <c r="AB6" s="88"/>
      <c r="AC6" s="88"/>
      <c r="AD6" s="75"/>
      <c r="AE6" s="77"/>
    </row>
    <row r="7" spans="1:30" ht="29.25" customHeight="1" hidden="1">
      <c r="A7" s="43" t="s">
        <v>43</v>
      </c>
      <c r="B7" s="44" t="s">
        <v>56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9" t="e">
        <f>#REF!</f>
        <v>#REF!</v>
      </c>
      <c r="AC7" s="47"/>
      <c r="AD7" s="78"/>
    </row>
    <row r="8" spans="1:30" ht="60" customHeight="1" hidden="1">
      <c r="A8" s="11" t="s">
        <v>29</v>
      </c>
      <c r="B8" s="50" t="s">
        <v>57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51" t="e">
        <f>#REF!</f>
        <v>#REF!</v>
      </c>
      <c r="AC8" s="48"/>
      <c r="AD8" s="79"/>
    </row>
    <row r="9" spans="1:31" s="3" customFormat="1" ht="33.75" customHeight="1">
      <c r="A9" s="29" t="s">
        <v>43</v>
      </c>
      <c r="B9" s="25" t="s">
        <v>39</v>
      </c>
      <c r="C9" s="26">
        <f aca="true" t="shared" si="0" ref="C9:AA9">C10+C16+C23+C27+C33+C37+C40+C44+C46+C49+C50+C53</f>
        <v>8274352</v>
      </c>
      <c r="D9" s="26">
        <f t="shared" si="0"/>
        <v>8274352</v>
      </c>
      <c r="E9" s="26">
        <f t="shared" si="0"/>
        <v>8274352</v>
      </c>
      <c r="F9" s="26">
        <f t="shared" si="0"/>
        <v>8274352</v>
      </c>
      <c r="G9" s="26">
        <f t="shared" si="0"/>
        <v>8274352</v>
      </c>
      <c r="H9" s="26">
        <f t="shared" si="0"/>
        <v>8274352</v>
      </c>
      <c r="I9" s="26">
        <f t="shared" si="0"/>
        <v>8274352</v>
      </c>
      <c r="J9" s="26">
        <f t="shared" si="0"/>
        <v>8274352</v>
      </c>
      <c r="K9" s="26">
        <f t="shared" si="0"/>
        <v>8274352</v>
      </c>
      <c r="L9" s="26">
        <f t="shared" si="0"/>
        <v>8274352</v>
      </c>
      <c r="M9" s="26">
        <f t="shared" si="0"/>
        <v>8274352</v>
      </c>
      <c r="N9" s="26">
        <f t="shared" si="0"/>
        <v>8274352</v>
      </c>
      <c r="O9" s="26">
        <f t="shared" si="0"/>
        <v>8274352</v>
      </c>
      <c r="P9" s="26">
        <f t="shared" si="0"/>
        <v>8274352</v>
      </c>
      <c r="Q9" s="26">
        <f t="shared" si="0"/>
        <v>8274352</v>
      </c>
      <c r="R9" s="26">
        <f t="shared" si="0"/>
        <v>8274352</v>
      </c>
      <c r="S9" s="26">
        <f t="shared" si="0"/>
        <v>8274352</v>
      </c>
      <c r="T9" s="26">
        <f t="shared" si="0"/>
        <v>8274352</v>
      </c>
      <c r="U9" s="26">
        <f t="shared" si="0"/>
        <v>8274352</v>
      </c>
      <c r="V9" s="26">
        <f t="shared" si="0"/>
        <v>8274352</v>
      </c>
      <c r="W9" s="26">
        <f t="shared" si="0"/>
        <v>8274352</v>
      </c>
      <c r="X9" s="26">
        <f t="shared" si="0"/>
        <v>8274352</v>
      </c>
      <c r="Y9" s="26">
        <f t="shared" si="0"/>
        <v>8274352</v>
      </c>
      <c r="Z9" s="26">
        <f t="shared" si="0"/>
        <v>8274352</v>
      </c>
      <c r="AA9" s="26">
        <f t="shared" si="0"/>
        <v>8274352</v>
      </c>
      <c r="AB9" s="26">
        <f>AB10+AB16+AB23+AB27+AB33+AB37+AB40+AB44+AB46+AB49+AB50+AB53</f>
        <v>81784694.88</v>
      </c>
      <c r="AC9" s="26">
        <f>AC10+AC16+AC23+AC27+AC33+AC37+AC40+AC44+AC46+AC49+AC50+AC53</f>
        <v>81784694.88</v>
      </c>
      <c r="AD9" s="56">
        <f>AD10+AD16+AD23+AD27+AD33+AD37+AD40+AD44+AD46+AD49+AD50+AD53</f>
        <v>4724437.68</v>
      </c>
      <c r="AE9" s="66">
        <f>AD9/AC9*100</f>
        <v>5.776677026101292</v>
      </c>
    </row>
    <row r="10" spans="1:31" ht="38.25" customHeight="1">
      <c r="A10" s="28" t="s">
        <v>29</v>
      </c>
      <c r="B10" s="30" t="s">
        <v>54</v>
      </c>
      <c r="C10" s="14">
        <f aca="true" t="shared" si="1" ref="C10:AA10">C11+C12+C13+C14+C15</f>
        <v>0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  <c r="R10" s="14">
        <f t="shared" si="1"/>
        <v>0</v>
      </c>
      <c r="S10" s="14">
        <f t="shared" si="1"/>
        <v>0</v>
      </c>
      <c r="T10" s="14">
        <f t="shared" si="1"/>
        <v>0</v>
      </c>
      <c r="U10" s="14">
        <f t="shared" si="1"/>
        <v>0</v>
      </c>
      <c r="V10" s="14">
        <f t="shared" si="1"/>
        <v>0</v>
      </c>
      <c r="W10" s="14">
        <f t="shared" si="1"/>
        <v>0</v>
      </c>
      <c r="X10" s="14">
        <f t="shared" si="1"/>
        <v>0</v>
      </c>
      <c r="Y10" s="14">
        <f t="shared" si="1"/>
        <v>0</v>
      </c>
      <c r="Z10" s="14">
        <f t="shared" si="1"/>
        <v>0</v>
      </c>
      <c r="AA10" s="14">
        <f t="shared" si="1"/>
        <v>0</v>
      </c>
      <c r="AB10" s="32">
        <f aca="true" t="shared" si="2" ref="AB10:AB41">AC10</f>
        <v>21186294</v>
      </c>
      <c r="AC10" s="14">
        <f>AC11+AC12+AC13+AC14+AC15</f>
        <v>21186294</v>
      </c>
      <c r="AD10" s="14">
        <f>AD11+AD12+AD13+AD14+AD15</f>
        <v>719381.0700000001</v>
      </c>
      <c r="AE10" s="68">
        <f>AD10/AC10*100</f>
        <v>3.395502158140542</v>
      </c>
    </row>
    <row r="11" spans="1:31" ht="25.5">
      <c r="A11" s="10"/>
      <c r="B11" s="53" t="s">
        <v>78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2">
        <f t="shared" si="2"/>
        <v>5144038</v>
      </c>
      <c r="AC11" s="54">
        <v>5144038</v>
      </c>
      <c r="AD11" s="54">
        <f>324175</f>
        <v>324175</v>
      </c>
      <c r="AE11" s="69">
        <f>AD11/AC11*100</f>
        <v>6.301955778709255</v>
      </c>
    </row>
    <row r="12" spans="1:31" ht="13.5">
      <c r="A12" s="10"/>
      <c r="B12" s="27" t="s">
        <v>27</v>
      </c>
      <c r="AB12" s="39">
        <f t="shared" si="2"/>
        <v>12422833</v>
      </c>
      <c r="AC12" s="15">
        <v>12422833</v>
      </c>
      <c r="AD12" s="31"/>
      <c r="AE12" s="69"/>
    </row>
    <row r="13" spans="1:31" ht="25.5">
      <c r="A13" s="10"/>
      <c r="B13" s="53" t="s">
        <v>79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2">
        <f t="shared" si="2"/>
        <v>870700</v>
      </c>
      <c r="AC13" s="54">
        <v>870700</v>
      </c>
      <c r="AD13" s="54">
        <f>30677+35118+29145+31188</f>
        <v>126128</v>
      </c>
      <c r="AE13" s="69">
        <f>AD13/AC13*100</f>
        <v>14.485816010106811</v>
      </c>
    </row>
    <row r="14" spans="1:31" ht="25.5">
      <c r="A14" s="10"/>
      <c r="B14" s="53" t="s">
        <v>80</v>
      </c>
      <c r="C14" s="61"/>
      <c r="D14" s="63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2">
        <f t="shared" si="2"/>
        <v>1590100</v>
      </c>
      <c r="AC14" s="54">
        <f>1590099+1</f>
        <v>1590100</v>
      </c>
      <c r="AD14" s="54">
        <f>45438.97+44255.69+37484.28+40935.59</f>
        <v>168114.53</v>
      </c>
      <c r="AE14" s="69">
        <f>AD14/AC14*100</f>
        <v>10.572575938620213</v>
      </c>
    </row>
    <row r="15" spans="1:31" ht="13.5">
      <c r="A15" s="10"/>
      <c r="B15" s="27" t="s">
        <v>8</v>
      </c>
      <c r="AB15" s="41">
        <f t="shared" si="2"/>
        <v>1158623</v>
      </c>
      <c r="AC15" s="40">
        <v>1158623</v>
      </c>
      <c r="AD15" s="54">
        <v>100963.54</v>
      </c>
      <c r="AE15" s="69">
        <f>AD15/AC15*100</f>
        <v>8.714097683198071</v>
      </c>
    </row>
    <row r="16" spans="1:31" ht="25.5">
      <c r="A16" s="28" t="s">
        <v>61</v>
      </c>
      <c r="B16" s="21" t="s">
        <v>30</v>
      </c>
      <c r="C16" s="19">
        <f aca="true" t="shared" si="3" ref="C16:AA16">SUM(C17:C21)</f>
        <v>3339004</v>
      </c>
      <c r="D16" s="19">
        <f t="shared" si="3"/>
        <v>3339004</v>
      </c>
      <c r="E16" s="19">
        <f t="shared" si="3"/>
        <v>3339004</v>
      </c>
      <c r="F16" s="19">
        <f t="shared" si="3"/>
        <v>3339004</v>
      </c>
      <c r="G16" s="19">
        <f t="shared" si="3"/>
        <v>3339004</v>
      </c>
      <c r="H16" s="19">
        <f t="shared" si="3"/>
        <v>3339004</v>
      </c>
      <c r="I16" s="19">
        <f t="shared" si="3"/>
        <v>3339004</v>
      </c>
      <c r="J16" s="19">
        <f t="shared" si="3"/>
        <v>3339004</v>
      </c>
      <c r="K16" s="19">
        <f t="shared" si="3"/>
        <v>3339004</v>
      </c>
      <c r="L16" s="19">
        <f t="shared" si="3"/>
        <v>3339004</v>
      </c>
      <c r="M16" s="19">
        <f t="shared" si="3"/>
        <v>3339004</v>
      </c>
      <c r="N16" s="19">
        <f t="shared" si="3"/>
        <v>3339004</v>
      </c>
      <c r="O16" s="19">
        <f t="shared" si="3"/>
        <v>3339004</v>
      </c>
      <c r="P16" s="19">
        <f t="shared" si="3"/>
        <v>3339004</v>
      </c>
      <c r="Q16" s="19">
        <f t="shared" si="3"/>
        <v>3339004</v>
      </c>
      <c r="R16" s="19">
        <f t="shared" si="3"/>
        <v>3339004</v>
      </c>
      <c r="S16" s="19">
        <f t="shared" si="3"/>
        <v>3339004</v>
      </c>
      <c r="T16" s="19">
        <f t="shared" si="3"/>
        <v>3339004</v>
      </c>
      <c r="U16" s="19">
        <f t="shared" si="3"/>
        <v>3339004</v>
      </c>
      <c r="V16" s="19">
        <f t="shared" si="3"/>
        <v>3339004</v>
      </c>
      <c r="W16" s="19">
        <f t="shared" si="3"/>
        <v>3339004</v>
      </c>
      <c r="X16" s="19">
        <f t="shared" si="3"/>
        <v>3339004</v>
      </c>
      <c r="Y16" s="19">
        <f t="shared" si="3"/>
        <v>3339004</v>
      </c>
      <c r="Z16" s="19">
        <f t="shared" si="3"/>
        <v>3339004</v>
      </c>
      <c r="AA16" s="19">
        <f t="shared" si="3"/>
        <v>3339004</v>
      </c>
      <c r="AB16" s="33">
        <f t="shared" si="2"/>
        <v>11679154</v>
      </c>
      <c r="AC16" s="19">
        <f>SUM(AC17:AC22)</f>
        <v>11679154</v>
      </c>
      <c r="AD16" s="19">
        <f>SUM(AD17:AD22)</f>
        <v>933912</v>
      </c>
      <c r="AE16" s="68">
        <f>AD16/AC16*100</f>
        <v>7.99640110918993</v>
      </c>
    </row>
    <row r="17" spans="1:31" ht="13.5">
      <c r="A17" s="11"/>
      <c r="B17" s="27" t="s">
        <v>9</v>
      </c>
      <c r="C17" s="20">
        <v>2669004</v>
      </c>
      <c r="D17" s="20">
        <v>2669004</v>
      </c>
      <c r="E17" s="20">
        <v>2669004</v>
      </c>
      <c r="F17" s="20">
        <v>2669004</v>
      </c>
      <c r="G17" s="20">
        <v>2669004</v>
      </c>
      <c r="H17" s="20">
        <v>2669004</v>
      </c>
      <c r="I17" s="20">
        <v>2669004</v>
      </c>
      <c r="J17" s="20">
        <v>2669004</v>
      </c>
      <c r="K17" s="20">
        <v>2669004</v>
      </c>
      <c r="L17" s="20">
        <v>2669004</v>
      </c>
      <c r="M17" s="20">
        <v>2669004</v>
      </c>
      <c r="N17" s="20">
        <v>2669004</v>
      </c>
      <c r="O17" s="20">
        <v>2669004</v>
      </c>
      <c r="P17" s="20">
        <v>2669004</v>
      </c>
      <c r="Q17" s="20">
        <v>2669004</v>
      </c>
      <c r="R17" s="20">
        <v>2669004</v>
      </c>
      <c r="S17" s="20">
        <v>2669004</v>
      </c>
      <c r="T17" s="20">
        <v>2669004</v>
      </c>
      <c r="U17" s="20">
        <v>2669004</v>
      </c>
      <c r="V17" s="20">
        <v>2669004</v>
      </c>
      <c r="W17" s="20">
        <v>2669004</v>
      </c>
      <c r="X17" s="20">
        <v>2669004</v>
      </c>
      <c r="Y17" s="20">
        <v>2669004</v>
      </c>
      <c r="Z17" s="20">
        <v>2669004</v>
      </c>
      <c r="AA17" s="20">
        <v>2669004</v>
      </c>
      <c r="AB17" s="20">
        <f t="shared" si="2"/>
        <v>3769004</v>
      </c>
      <c r="AC17" s="20">
        <f>2669004+1100000</f>
        <v>3769004</v>
      </c>
      <c r="AD17" s="31"/>
      <c r="AE17" s="69"/>
    </row>
    <row r="18" spans="1:31" ht="13.5">
      <c r="A18" s="11"/>
      <c r="B18" s="22" t="s">
        <v>48</v>
      </c>
      <c r="C18" s="20">
        <v>120000</v>
      </c>
      <c r="D18" s="20">
        <v>120000</v>
      </c>
      <c r="E18" s="20">
        <v>120000</v>
      </c>
      <c r="F18" s="20">
        <v>120000</v>
      </c>
      <c r="G18" s="20">
        <v>120000</v>
      </c>
      <c r="H18" s="20">
        <v>120000</v>
      </c>
      <c r="I18" s="20">
        <v>120000</v>
      </c>
      <c r="J18" s="20">
        <v>120000</v>
      </c>
      <c r="K18" s="20">
        <v>120000</v>
      </c>
      <c r="L18" s="20">
        <v>120000</v>
      </c>
      <c r="M18" s="20">
        <v>120000</v>
      </c>
      <c r="N18" s="20">
        <v>120000</v>
      </c>
      <c r="O18" s="20">
        <v>120000</v>
      </c>
      <c r="P18" s="20">
        <v>120000</v>
      </c>
      <c r="Q18" s="20">
        <v>120000</v>
      </c>
      <c r="R18" s="20">
        <v>120000</v>
      </c>
      <c r="S18" s="20">
        <v>120000</v>
      </c>
      <c r="T18" s="20">
        <v>120000</v>
      </c>
      <c r="U18" s="20">
        <v>120000</v>
      </c>
      <c r="V18" s="20">
        <v>120000</v>
      </c>
      <c r="W18" s="20">
        <v>120000</v>
      </c>
      <c r="X18" s="20">
        <v>120000</v>
      </c>
      <c r="Y18" s="20">
        <v>120000</v>
      </c>
      <c r="Z18" s="20">
        <v>120000</v>
      </c>
      <c r="AA18" s="20">
        <v>120000</v>
      </c>
      <c r="AB18" s="20">
        <f t="shared" si="2"/>
        <v>120000</v>
      </c>
      <c r="AC18" s="20">
        <v>120000</v>
      </c>
      <c r="AD18" s="31"/>
      <c r="AE18" s="69"/>
    </row>
    <row r="19" spans="1:31" ht="13.5">
      <c r="A19" s="11"/>
      <c r="B19" s="22" t="s">
        <v>52</v>
      </c>
      <c r="C19" s="20">
        <v>250000</v>
      </c>
      <c r="D19" s="20">
        <v>250000</v>
      </c>
      <c r="E19" s="20">
        <v>250000</v>
      </c>
      <c r="F19" s="20">
        <v>250000</v>
      </c>
      <c r="G19" s="20">
        <v>250000</v>
      </c>
      <c r="H19" s="20">
        <v>250000</v>
      </c>
      <c r="I19" s="20">
        <v>250000</v>
      </c>
      <c r="J19" s="20">
        <v>250000</v>
      </c>
      <c r="K19" s="20">
        <v>250000</v>
      </c>
      <c r="L19" s="20">
        <v>250000</v>
      </c>
      <c r="M19" s="20">
        <v>250000</v>
      </c>
      <c r="N19" s="20">
        <v>250000</v>
      </c>
      <c r="O19" s="20">
        <v>250000</v>
      </c>
      <c r="P19" s="20">
        <v>250000</v>
      </c>
      <c r="Q19" s="20">
        <v>250000</v>
      </c>
      <c r="R19" s="20">
        <v>250000</v>
      </c>
      <c r="S19" s="20">
        <v>250000</v>
      </c>
      <c r="T19" s="20">
        <v>250000</v>
      </c>
      <c r="U19" s="20">
        <v>250000</v>
      </c>
      <c r="V19" s="20">
        <v>250000</v>
      </c>
      <c r="W19" s="20">
        <v>250000</v>
      </c>
      <c r="X19" s="20">
        <v>250000</v>
      </c>
      <c r="Y19" s="20">
        <v>250000</v>
      </c>
      <c r="Z19" s="20">
        <v>250000</v>
      </c>
      <c r="AA19" s="20">
        <v>250000</v>
      </c>
      <c r="AB19" s="20">
        <f t="shared" si="2"/>
        <v>950000</v>
      </c>
      <c r="AC19" s="20">
        <f>250000+700000</f>
        <v>950000</v>
      </c>
      <c r="AD19" s="31"/>
      <c r="AE19" s="69"/>
    </row>
    <row r="20" spans="1:31" ht="13.5">
      <c r="A20" s="11"/>
      <c r="B20" s="27" t="s">
        <v>10</v>
      </c>
      <c r="C20" s="20">
        <v>300000</v>
      </c>
      <c r="D20" s="20">
        <v>300000</v>
      </c>
      <c r="E20" s="20">
        <v>300000</v>
      </c>
      <c r="F20" s="20">
        <v>300000</v>
      </c>
      <c r="G20" s="20">
        <v>300000</v>
      </c>
      <c r="H20" s="20">
        <v>300000</v>
      </c>
      <c r="I20" s="20">
        <v>300000</v>
      </c>
      <c r="J20" s="20">
        <v>300000</v>
      </c>
      <c r="K20" s="20">
        <v>300000</v>
      </c>
      <c r="L20" s="20">
        <v>300000</v>
      </c>
      <c r="M20" s="20">
        <v>300000</v>
      </c>
      <c r="N20" s="20">
        <v>300000</v>
      </c>
      <c r="O20" s="20">
        <v>300000</v>
      </c>
      <c r="P20" s="20">
        <v>300000</v>
      </c>
      <c r="Q20" s="20">
        <v>300000</v>
      </c>
      <c r="R20" s="20">
        <v>300000</v>
      </c>
      <c r="S20" s="20">
        <v>300000</v>
      </c>
      <c r="T20" s="20">
        <v>300000</v>
      </c>
      <c r="U20" s="20">
        <v>300000</v>
      </c>
      <c r="V20" s="20">
        <v>300000</v>
      </c>
      <c r="W20" s="20">
        <v>300000</v>
      </c>
      <c r="X20" s="20">
        <v>300000</v>
      </c>
      <c r="Y20" s="20">
        <v>300000</v>
      </c>
      <c r="Z20" s="20">
        <v>300000</v>
      </c>
      <c r="AA20" s="20">
        <v>300000</v>
      </c>
      <c r="AB20" s="20">
        <f t="shared" si="2"/>
        <v>400000</v>
      </c>
      <c r="AC20" s="20">
        <f>300000+100000</f>
        <v>400000</v>
      </c>
      <c r="AD20" s="31"/>
      <c r="AE20" s="69"/>
    </row>
    <row r="21" spans="1:31" ht="53.25" customHeight="1">
      <c r="A21" s="11"/>
      <c r="B21" s="27" t="s">
        <v>11</v>
      </c>
      <c r="AB21" s="20">
        <f t="shared" si="2"/>
        <v>4440150</v>
      </c>
      <c r="AC21" s="20">
        <f>3940150+500000</f>
        <v>4440150</v>
      </c>
      <c r="AD21" s="20">
        <f>334500+599412</f>
        <v>933912</v>
      </c>
      <c r="AE21" s="69">
        <f>AD21/AC21*100</f>
        <v>21.033343468126077</v>
      </c>
    </row>
    <row r="22" spans="1:31" ht="27.75" customHeight="1">
      <c r="A22" s="11"/>
      <c r="B22" s="22" t="s">
        <v>58</v>
      </c>
      <c r="AB22" s="20">
        <f t="shared" si="2"/>
        <v>2000000</v>
      </c>
      <c r="AC22" s="20">
        <v>2000000</v>
      </c>
      <c r="AD22" s="31"/>
      <c r="AE22" s="69"/>
    </row>
    <row r="23" spans="1:31" ht="25.5" customHeight="1">
      <c r="A23" s="28" t="s">
        <v>62</v>
      </c>
      <c r="B23" s="21" t="s">
        <v>31</v>
      </c>
      <c r="C23" s="19">
        <f aca="true" t="shared" si="4" ref="C23:AA23">SUM(C24:C26)</f>
        <v>0</v>
      </c>
      <c r="D23" s="19">
        <f t="shared" si="4"/>
        <v>0</v>
      </c>
      <c r="E23" s="19">
        <f t="shared" si="4"/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  <c r="J23" s="19">
        <f t="shared" si="4"/>
        <v>0</v>
      </c>
      <c r="K23" s="19">
        <f t="shared" si="4"/>
        <v>0</v>
      </c>
      <c r="L23" s="19">
        <f t="shared" si="4"/>
        <v>0</v>
      </c>
      <c r="M23" s="19">
        <f t="shared" si="4"/>
        <v>0</v>
      </c>
      <c r="N23" s="19">
        <f t="shared" si="4"/>
        <v>0</v>
      </c>
      <c r="O23" s="19">
        <f t="shared" si="4"/>
        <v>0</v>
      </c>
      <c r="P23" s="19">
        <f t="shared" si="4"/>
        <v>0</v>
      </c>
      <c r="Q23" s="19">
        <f t="shared" si="4"/>
        <v>0</v>
      </c>
      <c r="R23" s="19">
        <f t="shared" si="4"/>
        <v>0</v>
      </c>
      <c r="S23" s="19">
        <f t="shared" si="4"/>
        <v>0</v>
      </c>
      <c r="T23" s="19">
        <f t="shared" si="4"/>
        <v>0</v>
      </c>
      <c r="U23" s="19">
        <f t="shared" si="4"/>
        <v>0</v>
      </c>
      <c r="V23" s="19">
        <f t="shared" si="4"/>
        <v>0</v>
      </c>
      <c r="W23" s="19">
        <f t="shared" si="4"/>
        <v>0</v>
      </c>
      <c r="X23" s="19">
        <f t="shared" si="4"/>
        <v>0</v>
      </c>
      <c r="Y23" s="19">
        <f t="shared" si="4"/>
        <v>0</v>
      </c>
      <c r="Z23" s="19">
        <f t="shared" si="4"/>
        <v>0</v>
      </c>
      <c r="AA23" s="19">
        <f t="shared" si="4"/>
        <v>0</v>
      </c>
      <c r="AB23" s="34">
        <f t="shared" si="2"/>
        <v>1886414</v>
      </c>
      <c r="AC23" s="19">
        <f>SUM(AC24:AC26)</f>
        <v>1886414</v>
      </c>
      <c r="AD23" s="19"/>
      <c r="AE23" s="68"/>
    </row>
    <row r="24" spans="1:31" ht="13.5">
      <c r="A24" s="11"/>
      <c r="B24" s="27" t="s">
        <v>19</v>
      </c>
      <c r="AB24" s="35">
        <f t="shared" si="2"/>
        <v>1374225</v>
      </c>
      <c r="AC24" s="20">
        <v>1374225</v>
      </c>
      <c r="AD24" s="31"/>
      <c r="AE24" s="69"/>
    </row>
    <row r="25" spans="1:31" ht="25.5">
      <c r="A25" s="11"/>
      <c r="B25" s="27" t="s">
        <v>20</v>
      </c>
      <c r="AB25" s="35">
        <f t="shared" si="2"/>
        <v>238278</v>
      </c>
      <c r="AC25" s="20">
        <v>238278</v>
      </c>
      <c r="AD25" s="31"/>
      <c r="AE25" s="69"/>
    </row>
    <row r="26" spans="1:31" ht="13.5">
      <c r="A26" s="11"/>
      <c r="B26" s="27" t="s">
        <v>21</v>
      </c>
      <c r="AB26" s="35">
        <f t="shared" si="2"/>
        <v>273911</v>
      </c>
      <c r="AC26" s="20">
        <v>273911</v>
      </c>
      <c r="AD26" s="31"/>
      <c r="AE26" s="69"/>
    </row>
    <row r="27" spans="1:31" ht="13.5">
      <c r="A27" s="28" t="s">
        <v>63</v>
      </c>
      <c r="B27" s="21" t="s">
        <v>12</v>
      </c>
      <c r="C27" s="19">
        <f aca="true" t="shared" si="5" ref="C27:AA27">SUM(C28:C32)</f>
        <v>3044240</v>
      </c>
      <c r="D27" s="19">
        <f t="shared" si="5"/>
        <v>3044240</v>
      </c>
      <c r="E27" s="19">
        <f t="shared" si="5"/>
        <v>3044240</v>
      </c>
      <c r="F27" s="19">
        <f t="shared" si="5"/>
        <v>3044240</v>
      </c>
      <c r="G27" s="19">
        <f t="shared" si="5"/>
        <v>3044240</v>
      </c>
      <c r="H27" s="19">
        <f t="shared" si="5"/>
        <v>3044240</v>
      </c>
      <c r="I27" s="19">
        <f t="shared" si="5"/>
        <v>3044240</v>
      </c>
      <c r="J27" s="19">
        <f t="shared" si="5"/>
        <v>3044240</v>
      </c>
      <c r="K27" s="19">
        <f t="shared" si="5"/>
        <v>3044240</v>
      </c>
      <c r="L27" s="19">
        <f t="shared" si="5"/>
        <v>3044240</v>
      </c>
      <c r="M27" s="19">
        <f t="shared" si="5"/>
        <v>3044240</v>
      </c>
      <c r="N27" s="19">
        <f t="shared" si="5"/>
        <v>3044240</v>
      </c>
      <c r="O27" s="19">
        <f t="shared" si="5"/>
        <v>3044240</v>
      </c>
      <c r="P27" s="19">
        <f t="shared" si="5"/>
        <v>3044240</v>
      </c>
      <c r="Q27" s="19">
        <f t="shared" si="5"/>
        <v>3044240</v>
      </c>
      <c r="R27" s="19">
        <f t="shared" si="5"/>
        <v>3044240</v>
      </c>
      <c r="S27" s="19">
        <f t="shared" si="5"/>
        <v>3044240</v>
      </c>
      <c r="T27" s="19">
        <f t="shared" si="5"/>
        <v>3044240</v>
      </c>
      <c r="U27" s="19">
        <f t="shared" si="5"/>
        <v>3044240</v>
      </c>
      <c r="V27" s="19">
        <f t="shared" si="5"/>
        <v>3044240</v>
      </c>
      <c r="W27" s="19">
        <f t="shared" si="5"/>
        <v>3044240</v>
      </c>
      <c r="X27" s="19">
        <f t="shared" si="5"/>
        <v>3044240</v>
      </c>
      <c r="Y27" s="19">
        <f t="shared" si="5"/>
        <v>3044240</v>
      </c>
      <c r="Z27" s="19">
        <f t="shared" si="5"/>
        <v>3044240</v>
      </c>
      <c r="AA27" s="19">
        <f t="shared" si="5"/>
        <v>3044240</v>
      </c>
      <c r="AB27" s="34">
        <f t="shared" si="2"/>
        <v>4926436</v>
      </c>
      <c r="AC27" s="19">
        <f>SUM(AC28:AC32)</f>
        <v>4926436</v>
      </c>
      <c r="AD27" s="19">
        <f>SUM(AD28:AD32)</f>
        <v>412421.25</v>
      </c>
      <c r="AE27" s="68">
        <f>AD27/AC27*100</f>
        <v>8.371594596986544</v>
      </c>
    </row>
    <row r="28" spans="1:31" ht="33.75" customHeight="1">
      <c r="A28" s="11"/>
      <c r="B28" s="22" t="s">
        <v>55</v>
      </c>
      <c r="C28" s="20">
        <v>3044240</v>
      </c>
      <c r="D28" s="20">
        <v>3044240</v>
      </c>
      <c r="E28" s="20">
        <v>3044240</v>
      </c>
      <c r="F28" s="20">
        <v>3044240</v>
      </c>
      <c r="G28" s="20">
        <v>3044240</v>
      </c>
      <c r="H28" s="20">
        <v>3044240</v>
      </c>
      <c r="I28" s="20">
        <v>3044240</v>
      </c>
      <c r="J28" s="20">
        <v>3044240</v>
      </c>
      <c r="K28" s="20">
        <v>3044240</v>
      </c>
      <c r="L28" s="20">
        <v>3044240</v>
      </c>
      <c r="M28" s="20">
        <v>3044240</v>
      </c>
      <c r="N28" s="20">
        <v>3044240</v>
      </c>
      <c r="O28" s="20">
        <v>3044240</v>
      </c>
      <c r="P28" s="20">
        <v>3044240</v>
      </c>
      <c r="Q28" s="20">
        <v>3044240</v>
      </c>
      <c r="R28" s="20">
        <v>3044240</v>
      </c>
      <c r="S28" s="20">
        <v>3044240</v>
      </c>
      <c r="T28" s="20">
        <v>3044240</v>
      </c>
      <c r="U28" s="20">
        <v>3044240</v>
      </c>
      <c r="V28" s="20">
        <v>3044240</v>
      </c>
      <c r="W28" s="20">
        <v>3044240</v>
      </c>
      <c r="X28" s="20">
        <v>3044240</v>
      </c>
      <c r="Y28" s="20">
        <v>3044240</v>
      </c>
      <c r="Z28" s="20">
        <v>3044240</v>
      </c>
      <c r="AA28" s="20">
        <v>3044240</v>
      </c>
      <c r="AB28" s="20">
        <f t="shared" si="2"/>
        <v>3044240</v>
      </c>
      <c r="AC28" s="20">
        <v>3044240</v>
      </c>
      <c r="AD28" s="18">
        <f>1199.4+16730+3680.6+36809.09+43199.87+7541.4+27700.1+91947.58</f>
        <v>228808.03999999998</v>
      </c>
      <c r="AE28" s="69">
        <f>AD28/AC28*100</f>
        <v>7.516097285365148</v>
      </c>
    </row>
    <row r="29" spans="1:31" ht="13.5">
      <c r="A29" s="11"/>
      <c r="B29" s="22" t="s">
        <v>45</v>
      </c>
      <c r="AB29" s="20">
        <f t="shared" si="2"/>
        <v>500000</v>
      </c>
      <c r="AC29" s="20">
        <f>200000+50000+250000</f>
        <v>500000</v>
      </c>
      <c r="AD29" s="31"/>
      <c r="AE29" s="69"/>
    </row>
    <row r="30" spans="1:31" ht="51.75">
      <c r="A30" s="11"/>
      <c r="B30" s="22" t="s">
        <v>76</v>
      </c>
      <c r="AB30" s="20">
        <f t="shared" si="2"/>
        <v>1316240</v>
      </c>
      <c r="AC30" s="20">
        <v>1316240</v>
      </c>
      <c r="AD30" s="20">
        <f>14937.5+3286.25+67768.09+13945.14+18952.7+62004</f>
        <v>180893.68</v>
      </c>
      <c r="AE30" s="69">
        <f>AD30/AC30*100</f>
        <v>13.743214003525193</v>
      </c>
    </row>
    <row r="31" spans="1:31" ht="13.5">
      <c r="A31" s="11"/>
      <c r="B31" s="27" t="s">
        <v>22</v>
      </c>
      <c r="AB31" s="20">
        <f t="shared" si="2"/>
        <v>54596</v>
      </c>
      <c r="AC31" s="20">
        <v>54596</v>
      </c>
      <c r="AD31" s="31"/>
      <c r="AE31" s="69"/>
    </row>
    <row r="32" spans="1:31" ht="13.5">
      <c r="A32" s="11"/>
      <c r="B32" s="27" t="s">
        <v>23</v>
      </c>
      <c r="AB32" s="20">
        <f t="shared" si="2"/>
        <v>11360</v>
      </c>
      <c r="AC32" s="20">
        <v>11360</v>
      </c>
      <c r="AD32" s="64">
        <f>1096.45+1623.08</f>
        <v>2719.5299999999997</v>
      </c>
      <c r="AE32" s="69">
        <f>AD32/AC32*100</f>
        <v>23.93952464788732</v>
      </c>
    </row>
    <row r="33" spans="1:31" ht="13.5">
      <c r="A33" s="28" t="s">
        <v>64</v>
      </c>
      <c r="B33" s="21" t="s">
        <v>32</v>
      </c>
      <c r="C33" s="19">
        <f aca="true" t="shared" si="6" ref="C33:AA33">SUM(C34:C35)</f>
        <v>0</v>
      </c>
      <c r="D33" s="19">
        <f t="shared" si="6"/>
        <v>0</v>
      </c>
      <c r="E33" s="19">
        <f t="shared" si="6"/>
        <v>0</v>
      </c>
      <c r="F33" s="19">
        <f t="shared" si="6"/>
        <v>0</v>
      </c>
      <c r="G33" s="19">
        <f t="shared" si="6"/>
        <v>0</v>
      </c>
      <c r="H33" s="19">
        <f t="shared" si="6"/>
        <v>0</v>
      </c>
      <c r="I33" s="19">
        <f t="shared" si="6"/>
        <v>0</v>
      </c>
      <c r="J33" s="19">
        <f t="shared" si="6"/>
        <v>0</v>
      </c>
      <c r="K33" s="19">
        <f t="shared" si="6"/>
        <v>0</v>
      </c>
      <c r="L33" s="19">
        <f t="shared" si="6"/>
        <v>0</v>
      </c>
      <c r="M33" s="19">
        <f t="shared" si="6"/>
        <v>0</v>
      </c>
      <c r="N33" s="19">
        <f t="shared" si="6"/>
        <v>0</v>
      </c>
      <c r="O33" s="19">
        <f t="shared" si="6"/>
        <v>0</v>
      </c>
      <c r="P33" s="19">
        <f t="shared" si="6"/>
        <v>0</v>
      </c>
      <c r="Q33" s="19">
        <f t="shared" si="6"/>
        <v>0</v>
      </c>
      <c r="R33" s="19">
        <f t="shared" si="6"/>
        <v>0</v>
      </c>
      <c r="S33" s="19">
        <f t="shared" si="6"/>
        <v>0</v>
      </c>
      <c r="T33" s="19">
        <f t="shared" si="6"/>
        <v>0</v>
      </c>
      <c r="U33" s="19">
        <f t="shared" si="6"/>
        <v>0</v>
      </c>
      <c r="V33" s="19">
        <f t="shared" si="6"/>
        <v>0</v>
      </c>
      <c r="W33" s="19">
        <f t="shared" si="6"/>
        <v>0</v>
      </c>
      <c r="X33" s="19">
        <f t="shared" si="6"/>
        <v>0</v>
      </c>
      <c r="Y33" s="19">
        <f t="shared" si="6"/>
        <v>0</v>
      </c>
      <c r="Z33" s="19">
        <f t="shared" si="6"/>
        <v>0</v>
      </c>
      <c r="AA33" s="19">
        <f t="shared" si="6"/>
        <v>0</v>
      </c>
      <c r="AB33" s="19">
        <f t="shared" si="2"/>
        <v>22607000</v>
      </c>
      <c r="AC33" s="19">
        <f>SUM(AC34:AC36)</f>
        <v>22607000</v>
      </c>
      <c r="AD33" s="19"/>
      <c r="AE33" s="69"/>
    </row>
    <row r="34" spans="1:31" ht="23.25" customHeight="1">
      <c r="A34" s="11"/>
      <c r="B34" s="22" t="s">
        <v>47</v>
      </c>
      <c r="AB34" s="36">
        <f t="shared" si="2"/>
        <v>1572000</v>
      </c>
      <c r="AC34" s="20">
        <v>1572000</v>
      </c>
      <c r="AD34" s="31"/>
      <c r="AE34" s="69"/>
    </row>
    <row r="35" spans="1:31" ht="13.5" customHeight="1">
      <c r="A35" s="11"/>
      <c r="B35" s="27" t="s">
        <v>33</v>
      </c>
      <c r="AB35" s="36">
        <f t="shared" si="2"/>
        <v>1035000</v>
      </c>
      <c r="AC35" s="20">
        <v>1035000</v>
      </c>
      <c r="AD35" s="31"/>
      <c r="AE35" s="69"/>
    </row>
    <row r="36" spans="1:31" ht="25.5">
      <c r="A36" s="11"/>
      <c r="B36" s="53" t="s">
        <v>59</v>
      </c>
      <c r="AB36" s="36">
        <f t="shared" si="2"/>
        <v>20000000</v>
      </c>
      <c r="AC36" s="54">
        <v>20000000</v>
      </c>
      <c r="AD36" s="31"/>
      <c r="AE36" s="69"/>
    </row>
    <row r="37" spans="1:31" ht="34.5" customHeight="1">
      <c r="A37" s="28" t="s">
        <v>65</v>
      </c>
      <c r="B37" s="21" t="s">
        <v>1</v>
      </c>
      <c r="C37" s="19">
        <f aca="true" t="shared" si="7" ref="C37:AA37">SUM(C38:C39)</f>
        <v>0</v>
      </c>
      <c r="D37" s="19">
        <f t="shared" si="7"/>
        <v>0</v>
      </c>
      <c r="E37" s="19">
        <f t="shared" si="7"/>
        <v>0</v>
      </c>
      <c r="F37" s="19">
        <f t="shared" si="7"/>
        <v>0</v>
      </c>
      <c r="G37" s="19">
        <f t="shared" si="7"/>
        <v>0</v>
      </c>
      <c r="H37" s="19">
        <f t="shared" si="7"/>
        <v>0</v>
      </c>
      <c r="I37" s="19">
        <f t="shared" si="7"/>
        <v>0</v>
      </c>
      <c r="J37" s="19">
        <f t="shared" si="7"/>
        <v>0</v>
      </c>
      <c r="K37" s="19">
        <f t="shared" si="7"/>
        <v>0</v>
      </c>
      <c r="L37" s="19">
        <f t="shared" si="7"/>
        <v>0</v>
      </c>
      <c r="M37" s="19">
        <f t="shared" si="7"/>
        <v>0</v>
      </c>
      <c r="N37" s="19">
        <f t="shared" si="7"/>
        <v>0</v>
      </c>
      <c r="O37" s="19">
        <f t="shared" si="7"/>
        <v>0</v>
      </c>
      <c r="P37" s="19">
        <f t="shared" si="7"/>
        <v>0</v>
      </c>
      <c r="Q37" s="19">
        <f t="shared" si="7"/>
        <v>0</v>
      </c>
      <c r="R37" s="19">
        <f t="shared" si="7"/>
        <v>0</v>
      </c>
      <c r="S37" s="19">
        <f t="shared" si="7"/>
        <v>0</v>
      </c>
      <c r="T37" s="19">
        <f t="shared" si="7"/>
        <v>0</v>
      </c>
      <c r="U37" s="19">
        <f t="shared" si="7"/>
        <v>0</v>
      </c>
      <c r="V37" s="19">
        <f t="shared" si="7"/>
        <v>0</v>
      </c>
      <c r="W37" s="19">
        <f t="shared" si="7"/>
        <v>0</v>
      </c>
      <c r="X37" s="19">
        <f t="shared" si="7"/>
        <v>0</v>
      </c>
      <c r="Y37" s="19">
        <f t="shared" si="7"/>
        <v>0</v>
      </c>
      <c r="Z37" s="19">
        <f t="shared" si="7"/>
        <v>0</v>
      </c>
      <c r="AA37" s="19">
        <f t="shared" si="7"/>
        <v>0</v>
      </c>
      <c r="AB37" s="19">
        <f t="shared" si="2"/>
        <v>994592.46</v>
      </c>
      <c r="AC37" s="19">
        <f>SUM(AC38:AC39)</f>
        <v>994592.46</v>
      </c>
      <c r="AD37" s="19">
        <f>AD38+AD39</f>
        <v>80937.24</v>
      </c>
      <c r="AE37" s="68">
        <f>AD37/AC37*100</f>
        <v>8.137729095593587</v>
      </c>
    </row>
    <row r="38" spans="1:31" ht="37.5" customHeight="1">
      <c r="A38" s="11"/>
      <c r="B38" s="22" t="s">
        <v>34</v>
      </c>
      <c r="AB38" s="37">
        <f t="shared" si="2"/>
        <v>559092.46</v>
      </c>
      <c r="AC38" s="20">
        <f>439698+119394.46</f>
        <v>559092.46</v>
      </c>
      <c r="AD38" s="20">
        <v>80937.24</v>
      </c>
      <c r="AE38" s="69">
        <f>AD38/AC38*100</f>
        <v>14.476539354510345</v>
      </c>
    </row>
    <row r="39" spans="1:31" ht="37.5" customHeight="1">
      <c r="A39" s="11"/>
      <c r="B39" s="22" t="s">
        <v>35</v>
      </c>
      <c r="AB39" s="37">
        <f t="shared" si="2"/>
        <v>435500</v>
      </c>
      <c r="AC39" s="20">
        <f>87853+347647</f>
        <v>435500</v>
      </c>
      <c r="AD39" s="31"/>
      <c r="AE39" s="69"/>
    </row>
    <row r="40" spans="1:31" ht="31.5" customHeight="1">
      <c r="A40" s="28" t="s">
        <v>66</v>
      </c>
      <c r="B40" s="21" t="s">
        <v>38</v>
      </c>
      <c r="AB40" s="42">
        <f t="shared" si="2"/>
        <v>15813696.42</v>
      </c>
      <c r="AC40" s="19">
        <f>SUM(AC41:AC43)</f>
        <v>15813696.42</v>
      </c>
      <c r="AD40" s="19">
        <f>SUM(AD41:AD43)</f>
        <v>1934612.9400000002</v>
      </c>
      <c r="AE40" s="68">
        <f>AD40/AC40*100</f>
        <v>12.23378069629087</v>
      </c>
    </row>
    <row r="41" spans="1:31" ht="51.75" customHeight="1">
      <c r="A41" s="11"/>
      <c r="B41" s="22" t="s">
        <v>51</v>
      </c>
      <c r="AB41" s="37">
        <f t="shared" si="2"/>
        <v>14884984.41</v>
      </c>
      <c r="AC41" s="20">
        <f>14372949+512035.41</f>
        <v>14884984.41</v>
      </c>
      <c r="AD41" s="36">
        <f>525483.78+9997.68+474474.79+66569.06+470263.05+16560.74+201823.84+169440</f>
        <v>1934612.9400000002</v>
      </c>
      <c r="AE41" s="69">
        <f>AD41/AC41*100</f>
        <v>12.997077368117985</v>
      </c>
    </row>
    <row r="42" spans="1:31" ht="63" customHeight="1">
      <c r="A42" s="11"/>
      <c r="B42" s="22" t="s">
        <v>81</v>
      </c>
      <c r="AB42" s="37">
        <v>30000</v>
      </c>
      <c r="AC42" s="20">
        <f>AB42</f>
        <v>30000</v>
      </c>
      <c r="AD42" s="31"/>
      <c r="AE42" s="69"/>
    </row>
    <row r="43" spans="1:31" ht="36" customHeight="1">
      <c r="A43" s="11"/>
      <c r="B43" s="22" t="s">
        <v>60</v>
      </c>
      <c r="AB43" s="37">
        <f aca="true" t="shared" si="8" ref="AB43:AB55">AC43</f>
        <v>898712.01</v>
      </c>
      <c r="AC43" s="20">
        <v>898712.01</v>
      </c>
      <c r="AD43" s="31"/>
      <c r="AE43" s="69"/>
    </row>
    <row r="44" spans="1:31" ht="28.5" customHeight="1">
      <c r="A44" s="28" t="s">
        <v>67</v>
      </c>
      <c r="B44" s="21" t="s">
        <v>13</v>
      </c>
      <c r="C44" s="19">
        <f aca="true" t="shared" si="9" ref="C44:AA44">SUM(C45:C45)</f>
        <v>130000</v>
      </c>
      <c r="D44" s="19">
        <f t="shared" si="9"/>
        <v>130000</v>
      </c>
      <c r="E44" s="19">
        <f t="shared" si="9"/>
        <v>130000</v>
      </c>
      <c r="F44" s="19">
        <f t="shared" si="9"/>
        <v>130000</v>
      </c>
      <c r="G44" s="19">
        <f t="shared" si="9"/>
        <v>130000</v>
      </c>
      <c r="H44" s="19">
        <f t="shared" si="9"/>
        <v>130000</v>
      </c>
      <c r="I44" s="19">
        <f t="shared" si="9"/>
        <v>130000</v>
      </c>
      <c r="J44" s="19">
        <f t="shared" si="9"/>
        <v>130000</v>
      </c>
      <c r="K44" s="19">
        <f t="shared" si="9"/>
        <v>130000</v>
      </c>
      <c r="L44" s="19">
        <f t="shared" si="9"/>
        <v>130000</v>
      </c>
      <c r="M44" s="19">
        <f t="shared" si="9"/>
        <v>130000</v>
      </c>
      <c r="N44" s="19">
        <f t="shared" si="9"/>
        <v>130000</v>
      </c>
      <c r="O44" s="19">
        <f t="shared" si="9"/>
        <v>130000</v>
      </c>
      <c r="P44" s="19">
        <f t="shared" si="9"/>
        <v>130000</v>
      </c>
      <c r="Q44" s="19">
        <f t="shared" si="9"/>
        <v>130000</v>
      </c>
      <c r="R44" s="19">
        <f t="shared" si="9"/>
        <v>130000</v>
      </c>
      <c r="S44" s="19">
        <f t="shared" si="9"/>
        <v>130000</v>
      </c>
      <c r="T44" s="19">
        <f t="shared" si="9"/>
        <v>130000</v>
      </c>
      <c r="U44" s="19">
        <f t="shared" si="9"/>
        <v>130000</v>
      </c>
      <c r="V44" s="19">
        <f t="shared" si="9"/>
        <v>130000</v>
      </c>
      <c r="W44" s="19">
        <f t="shared" si="9"/>
        <v>130000</v>
      </c>
      <c r="X44" s="19">
        <f t="shared" si="9"/>
        <v>130000</v>
      </c>
      <c r="Y44" s="19">
        <f t="shared" si="9"/>
        <v>130000</v>
      </c>
      <c r="Z44" s="19">
        <f t="shared" si="9"/>
        <v>130000</v>
      </c>
      <c r="AA44" s="19">
        <f t="shared" si="9"/>
        <v>130000</v>
      </c>
      <c r="AB44" s="19">
        <f t="shared" si="8"/>
        <v>130000</v>
      </c>
      <c r="AC44" s="19">
        <f>SUM(AC45:AC45)</f>
        <v>130000</v>
      </c>
      <c r="AD44" s="31"/>
      <c r="AE44" s="68"/>
    </row>
    <row r="45" spans="1:31" ht="27" customHeight="1">
      <c r="A45" s="11"/>
      <c r="B45" s="27" t="s">
        <v>14</v>
      </c>
      <c r="C45" s="20">
        <v>130000</v>
      </c>
      <c r="D45" s="20">
        <v>130000</v>
      </c>
      <c r="E45" s="20">
        <v>130000</v>
      </c>
      <c r="F45" s="20">
        <v>130000</v>
      </c>
      <c r="G45" s="20">
        <v>130000</v>
      </c>
      <c r="H45" s="20">
        <v>130000</v>
      </c>
      <c r="I45" s="20">
        <v>130000</v>
      </c>
      <c r="J45" s="20">
        <v>130000</v>
      </c>
      <c r="K45" s="20">
        <v>130000</v>
      </c>
      <c r="L45" s="20">
        <v>130000</v>
      </c>
      <c r="M45" s="20">
        <v>130000</v>
      </c>
      <c r="N45" s="20">
        <v>130000</v>
      </c>
      <c r="O45" s="20">
        <v>130000</v>
      </c>
      <c r="P45" s="20">
        <v>130000</v>
      </c>
      <c r="Q45" s="20">
        <v>130000</v>
      </c>
      <c r="R45" s="20">
        <v>130000</v>
      </c>
      <c r="S45" s="20">
        <v>130000</v>
      </c>
      <c r="T45" s="20">
        <v>130000</v>
      </c>
      <c r="U45" s="20">
        <v>130000</v>
      </c>
      <c r="V45" s="20">
        <v>130000</v>
      </c>
      <c r="W45" s="20">
        <v>130000</v>
      </c>
      <c r="X45" s="20">
        <v>130000</v>
      </c>
      <c r="Y45" s="20">
        <v>130000</v>
      </c>
      <c r="Z45" s="20">
        <v>130000</v>
      </c>
      <c r="AA45" s="20">
        <v>130000</v>
      </c>
      <c r="AB45" s="20">
        <f t="shared" si="8"/>
        <v>130000</v>
      </c>
      <c r="AC45" s="20">
        <v>130000</v>
      </c>
      <c r="AD45" s="31"/>
      <c r="AE45" s="67"/>
    </row>
    <row r="46" spans="1:31" ht="19.5" customHeight="1">
      <c r="A46" s="28" t="s">
        <v>68</v>
      </c>
      <c r="B46" s="21" t="s">
        <v>28</v>
      </c>
      <c r="C46" s="19">
        <f aca="true" t="shared" si="10" ref="C46:AA46">SUM(C47:C48)</f>
        <v>1410029</v>
      </c>
      <c r="D46" s="19">
        <f t="shared" si="10"/>
        <v>1410029</v>
      </c>
      <c r="E46" s="19">
        <f t="shared" si="10"/>
        <v>1410029</v>
      </c>
      <c r="F46" s="19">
        <f t="shared" si="10"/>
        <v>1410029</v>
      </c>
      <c r="G46" s="19">
        <f t="shared" si="10"/>
        <v>1410029</v>
      </c>
      <c r="H46" s="19">
        <f t="shared" si="10"/>
        <v>1410029</v>
      </c>
      <c r="I46" s="19">
        <f t="shared" si="10"/>
        <v>1410029</v>
      </c>
      <c r="J46" s="19">
        <f t="shared" si="10"/>
        <v>1410029</v>
      </c>
      <c r="K46" s="19">
        <f t="shared" si="10"/>
        <v>1410029</v>
      </c>
      <c r="L46" s="19">
        <f t="shared" si="10"/>
        <v>1410029</v>
      </c>
      <c r="M46" s="19">
        <f t="shared" si="10"/>
        <v>1410029</v>
      </c>
      <c r="N46" s="19">
        <f t="shared" si="10"/>
        <v>1410029</v>
      </c>
      <c r="O46" s="19">
        <f t="shared" si="10"/>
        <v>1410029</v>
      </c>
      <c r="P46" s="19">
        <f t="shared" si="10"/>
        <v>1410029</v>
      </c>
      <c r="Q46" s="19">
        <f t="shared" si="10"/>
        <v>1410029</v>
      </c>
      <c r="R46" s="19">
        <f t="shared" si="10"/>
        <v>1410029</v>
      </c>
      <c r="S46" s="19">
        <f t="shared" si="10"/>
        <v>1410029</v>
      </c>
      <c r="T46" s="19">
        <f t="shared" si="10"/>
        <v>1410029</v>
      </c>
      <c r="U46" s="19">
        <f t="shared" si="10"/>
        <v>1410029</v>
      </c>
      <c r="V46" s="19">
        <f t="shared" si="10"/>
        <v>1410029</v>
      </c>
      <c r="W46" s="19">
        <f t="shared" si="10"/>
        <v>1410029</v>
      </c>
      <c r="X46" s="19">
        <f t="shared" si="10"/>
        <v>1410029</v>
      </c>
      <c r="Y46" s="19">
        <f t="shared" si="10"/>
        <v>1410029</v>
      </c>
      <c r="Z46" s="19">
        <f t="shared" si="10"/>
        <v>1410029</v>
      </c>
      <c r="AA46" s="19">
        <f t="shared" si="10"/>
        <v>1410029</v>
      </c>
      <c r="AB46" s="19">
        <f t="shared" si="8"/>
        <v>2210029</v>
      </c>
      <c r="AC46" s="19">
        <f>SUM(AC47:AC48)</f>
        <v>2210029</v>
      </c>
      <c r="AD46" s="19">
        <f>SUM(AD47:AD48)</f>
        <v>600207.18</v>
      </c>
      <c r="AE46" s="68">
        <f>AD46/AC46*100</f>
        <v>27.158339551200463</v>
      </c>
    </row>
    <row r="47" spans="1:31" ht="13.5">
      <c r="A47" s="28"/>
      <c r="B47" s="22" t="s">
        <v>24</v>
      </c>
      <c r="C47" s="20">
        <v>1410029</v>
      </c>
      <c r="D47" s="20">
        <v>1410029</v>
      </c>
      <c r="E47" s="20">
        <v>1410029</v>
      </c>
      <c r="F47" s="20">
        <v>1410029</v>
      </c>
      <c r="G47" s="20">
        <v>1410029</v>
      </c>
      <c r="H47" s="20">
        <v>1410029</v>
      </c>
      <c r="I47" s="20">
        <v>1410029</v>
      </c>
      <c r="J47" s="20">
        <v>1410029</v>
      </c>
      <c r="K47" s="20">
        <v>1410029</v>
      </c>
      <c r="L47" s="20">
        <v>1410029</v>
      </c>
      <c r="M47" s="20">
        <v>1410029</v>
      </c>
      <c r="N47" s="20">
        <v>1410029</v>
      </c>
      <c r="O47" s="20">
        <v>1410029</v>
      </c>
      <c r="P47" s="20">
        <v>1410029</v>
      </c>
      <c r="Q47" s="20">
        <v>1410029</v>
      </c>
      <c r="R47" s="20">
        <v>1410029</v>
      </c>
      <c r="S47" s="20">
        <v>1410029</v>
      </c>
      <c r="T47" s="20">
        <v>1410029</v>
      </c>
      <c r="U47" s="20">
        <v>1410029</v>
      </c>
      <c r="V47" s="20">
        <v>1410029</v>
      </c>
      <c r="W47" s="20">
        <v>1410029</v>
      </c>
      <c r="X47" s="20">
        <v>1410029</v>
      </c>
      <c r="Y47" s="20">
        <v>1410029</v>
      </c>
      <c r="Z47" s="20">
        <v>1410029</v>
      </c>
      <c r="AA47" s="20">
        <v>1410029</v>
      </c>
      <c r="AB47" s="20">
        <f t="shared" si="8"/>
        <v>2110029</v>
      </c>
      <c r="AC47" s="20">
        <f>1410029+700000</f>
        <v>2110029</v>
      </c>
      <c r="AD47" s="64">
        <v>598673.81</v>
      </c>
      <c r="AE47" s="69">
        <f>AD47/AC47*100</f>
        <v>28.372776393120663</v>
      </c>
    </row>
    <row r="48" spans="1:31" ht="13.5">
      <c r="A48" s="28"/>
      <c r="B48" s="27" t="s">
        <v>2</v>
      </c>
      <c r="AB48" s="20">
        <f t="shared" si="8"/>
        <v>100000</v>
      </c>
      <c r="AC48" s="20">
        <v>100000</v>
      </c>
      <c r="AD48" s="64">
        <v>1533.37</v>
      </c>
      <c r="AE48" s="69">
        <f>AD48/AC48*100</f>
        <v>1.53337</v>
      </c>
    </row>
    <row r="49" spans="1:31" ht="13.5">
      <c r="A49" s="28" t="s">
        <v>69</v>
      </c>
      <c r="B49" s="21" t="s">
        <v>3</v>
      </c>
      <c r="C49" s="23">
        <v>230000</v>
      </c>
      <c r="D49" s="23">
        <v>230000</v>
      </c>
      <c r="E49" s="23">
        <v>230000</v>
      </c>
      <c r="F49" s="23">
        <v>230000</v>
      </c>
      <c r="G49" s="23">
        <v>230000</v>
      </c>
      <c r="H49" s="23">
        <v>230000</v>
      </c>
      <c r="I49" s="23">
        <v>230000</v>
      </c>
      <c r="J49" s="23">
        <v>230000</v>
      </c>
      <c r="K49" s="23">
        <v>230000</v>
      </c>
      <c r="L49" s="23">
        <v>230000</v>
      </c>
      <c r="M49" s="23">
        <v>230000</v>
      </c>
      <c r="N49" s="23">
        <v>230000</v>
      </c>
      <c r="O49" s="23">
        <v>230000</v>
      </c>
      <c r="P49" s="23">
        <v>230000</v>
      </c>
      <c r="Q49" s="23">
        <v>230000</v>
      </c>
      <c r="R49" s="23">
        <v>230000</v>
      </c>
      <c r="S49" s="23">
        <v>230000</v>
      </c>
      <c r="T49" s="23">
        <v>230000</v>
      </c>
      <c r="U49" s="23">
        <v>230000</v>
      </c>
      <c r="V49" s="23">
        <v>230000</v>
      </c>
      <c r="W49" s="23">
        <v>230000</v>
      </c>
      <c r="X49" s="23">
        <v>230000</v>
      </c>
      <c r="Y49" s="23">
        <v>230000</v>
      </c>
      <c r="Z49" s="23">
        <v>230000</v>
      </c>
      <c r="AA49" s="23">
        <v>230000</v>
      </c>
      <c r="AB49" s="23">
        <f t="shared" si="8"/>
        <v>230000</v>
      </c>
      <c r="AC49" s="23">
        <v>230000</v>
      </c>
      <c r="AD49" s="65">
        <f>13200+29766</f>
        <v>42966</v>
      </c>
      <c r="AE49" s="68">
        <f>AD49/AC49*100</f>
        <v>18.680869565217392</v>
      </c>
    </row>
    <row r="50" spans="1:31" ht="13.5">
      <c r="A50" s="28" t="s">
        <v>70</v>
      </c>
      <c r="B50" s="21" t="s">
        <v>16</v>
      </c>
      <c r="C50" s="23">
        <f aca="true" t="shared" si="11" ref="C50:AA50">SUM(C51:C52)</f>
        <v>118453</v>
      </c>
      <c r="D50" s="23">
        <f t="shared" si="11"/>
        <v>118453</v>
      </c>
      <c r="E50" s="23">
        <f t="shared" si="11"/>
        <v>118453</v>
      </c>
      <c r="F50" s="23">
        <f t="shared" si="11"/>
        <v>118453</v>
      </c>
      <c r="G50" s="23">
        <f t="shared" si="11"/>
        <v>118453</v>
      </c>
      <c r="H50" s="23">
        <f t="shared" si="11"/>
        <v>118453</v>
      </c>
      <c r="I50" s="23">
        <f t="shared" si="11"/>
        <v>118453</v>
      </c>
      <c r="J50" s="23">
        <f t="shared" si="11"/>
        <v>118453</v>
      </c>
      <c r="K50" s="23">
        <f t="shared" si="11"/>
        <v>118453</v>
      </c>
      <c r="L50" s="23">
        <f t="shared" si="11"/>
        <v>118453</v>
      </c>
      <c r="M50" s="23">
        <f t="shared" si="11"/>
        <v>118453</v>
      </c>
      <c r="N50" s="23">
        <f t="shared" si="11"/>
        <v>118453</v>
      </c>
      <c r="O50" s="23">
        <f t="shared" si="11"/>
        <v>118453</v>
      </c>
      <c r="P50" s="23">
        <f t="shared" si="11"/>
        <v>118453</v>
      </c>
      <c r="Q50" s="23">
        <f t="shared" si="11"/>
        <v>118453</v>
      </c>
      <c r="R50" s="23">
        <f t="shared" si="11"/>
        <v>118453</v>
      </c>
      <c r="S50" s="23">
        <f t="shared" si="11"/>
        <v>118453</v>
      </c>
      <c r="T50" s="23">
        <f t="shared" si="11"/>
        <v>118453</v>
      </c>
      <c r="U50" s="23">
        <f t="shared" si="11"/>
        <v>118453</v>
      </c>
      <c r="V50" s="23">
        <f t="shared" si="11"/>
        <v>118453</v>
      </c>
      <c r="W50" s="23">
        <f t="shared" si="11"/>
        <v>118453</v>
      </c>
      <c r="X50" s="23">
        <f t="shared" si="11"/>
        <v>118453</v>
      </c>
      <c r="Y50" s="23">
        <f t="shared" si="11"/>
        <v>118453</v>
      </c>
      <c r="Z50" s="23">
        <f t="shared" si="11"/>
        <v>118453</v>
      </c>
      <c r="AA50" s="23">
        <f t="shared" si="11"/>
        <v>118453</v>
      </c>
      <c r="AB50" s="23">
        <f t="shared" si="8"/>
        <v>118453</v>
      </c>
      <c r="AC50" s="23">
        <f>SUM(AC51:AC52)</f>
        <v>118453</v>
      </c>
      <c r="AD50" s="23"/>
      <c r="AE50" s="68"/>
    </row>
    <row r="51" spans="1:31" ht="13.5">
      <c r="A51" s="28"/>
      <c r="B51" s="27" t="s">
        <v>4</v>
      </c>
      <c r="C51" s="20">
        <v>111630</v>
      </c>
      <c r="D51" s="20">
        <v>111630</v>
      </c>
      <c r="E51" s="20">
        <v>111630</v>
      </c>
      <c r="F51" s="20">
        <v>111630</v>
      </c>
      <c r="G51" s="20">
        <v>111630</v>
      </c>
      <c r="H51" s="20">
        <v>111630</v>
      </c>
      <c r="I51" s="20">
        <v>111630</v>
      </c>
      <c r="J51" s="20">
        <v>111630</v>
      </c>
      <c r="K51" s="20">
        <v>111630</v>
      </c>
      <c r="L51" s="20">
        <v>111630</v>
      </c>
      <c r="M51" s="20">
        <v>111630</v>
      </c>
      <c r="N51" s="20">
        <v>111630</v>
      </c>
      <c r="O51" s="20">
        <v>111630</v>
      </c>
      <c r="P51" s="20">
        <v>111630</v>
      </c>
      <c r="Q51" s="20">
        <v>111630</v>
      </c>
      <c r="R51" s="20">
        <v>111630</v>
      </c>
      <c r="S51" s="20">
        <v>111630</v>
      </c>
      <c r="T51" s="20">
        <v>111630</v>
      </c>
      <c r="U51" s="20">
        <v>111630</v>
      </c>
      <c r="V51" s="20">
        <v>111630</v>
      </c>
      <c r="W51" s="20">
        <v>111630</v>
      </c>
      <c r="X51" s="20">
        <v>111630</v>
      </c>
      <c r="Y51" s="20">
        <v>111630</v>
      </c>
      <c r="Z51" s="20">
        <v>111630</v>
      </c>
      <c r="AA51" s="20">
        <v>111630</v>
      </c>
      <c r="AB51" s="20">
        <f t="shared" si="8"/>
        <v>111630</v>
      </c>
      <c r="AC51" s="20">
        <v>111630</v>
      </c>
      <c r="AD51" s="31"/>
      <c r="AE51" s="69"/>
    </row>
    <row r="52" spans="1:31" ht="27.75" customHeight="1">
      <c r="A52" s="28"/>
      <c r="B52" s="27" t="s">
        <v>25</v>
      </c>
      <c r="C52" s="20">
        <v>6823</v>
      </c>
      <c r="D52" s="20">
        <v>6823</v>
      </c>
      <c r="E52" s="20">
        <v>6823</v>
      </c>
      <c r="F52" s="20">
        <v>6823</v>
      </c>
      <c r="G52" s="20">
        <v>6823</v>
      </c>
      <c r="H52" s="20">
        <v>6823</v>
      </c>
      <c r="I52" s="20">
        <v>6823</v>
      </c>
      <c r="J52" s="20">
        <v>6823</v>
      </c>
      <c r="K52" s="20">
        <v>6823</v>
      </c>
      <c r="L52" s="20">
        <v>6823</v>
      </c>
      <c r="M52" s="20">
        <v>6823</v>
      </c>
      <c r="N52" s="20">
        <v>6823</v>
      </c>
      <c r="O52" s="20">
        <v>6823</v>
      </c>
      <c r="P52" s="20">
        <v>6823</v>
      </c>
      <c r="Q52" s="20">
        <v>6823</v>
      </c>
      <c r="R52" s="20">
        <v>6823</v>
      </c>
      <c r="S52" s="20">
        <v>6823</v>
      </c>
      <c r="T52" s="20">
        <v>6823</v>
      </c>
      <c r="U52" s="20">
        <v>6823</v>
      </c>
      <c r="V52" s="20">
        <v>6823</v>
      </c>
      <c r="W52" s="20">
        <v>6823</v>
      </c>
      <c r="X52" s="20">
        <v>6823</v>
      </c>
      <c r="Y52" s="20">
        <v>6823</v>
      </c>
      <c r="Z52" s="20">
        <v>6823</v>
      </c>
      <c r="AA52" s="20">
        <v>6823</v>
      </c>
      <c r="AB52" s="20">
        <f t="shared" si="8"/>
        <v>6823</v>
      </c>
      <c r="AC52" s="20">
        <v>6823</v>
      </c>
      <c r="AD52" s="31"/>
      <c r="AE52" s="69"/>
    </row>
    <row r="53" spans="1:31" ht="13.5">
      <c r="A53" s="28" t="s">
        <v>71</v>
      </c>
      <c r="B53" s="21" t="s">
        <v>5</v>
      </c>
      <c r="C53" s="23">
        <f aca="true" t="shared" si="12" ref="C53:AA53">SUM(C54:C55)</f>
        <v>2626</v>
      </c>
      <c r="D53" s="23">
        <f t="shared" si="12"/>
        <v>2626</v>
      </c>
      <c r="E53" s="23">
        <f t="shared" si="12"/>
        <v>2626</v>
      </c>
      <c r="F53" s="23">
        <f t="shared" si="12"/>
        <v>2626</v>
      </c>
      <c r="G53" s="23">
        <f t="shared" si="12"/>
        <v>2626</v>
      </c>
      <c r="H53" s="23">
        <f t="shared" si="12"/>
        <v>2626</v>
      </c>
      <c r="I53" s="23">
        <f t="shared" si="12"/>
        <v>2626</v>
      </c>
      <c r="J53" s="23">
        <f t="shared" si="12"/>
        <v>2626</v>
      </c>
      <c r="K53" s="23">
        <f t="shared" si="12"/>
        <v>2626</v>
      </c>
      <c r="L53" s="23">
        <f t="shared" si="12"/>
        <v>2626</v>
      </c>
      <c r="M53" s="23">
        <f t="shared" si="12"/>
        <v>2626</v>
      </c>
      <c r="N53" s="23">
        <f t="shared" si="12"/>
        <v>2626</v>
      </c>
      <c r="O53" s="23">
        <f t="shared" si="12"/>
        <v>2626</v>
      </c>
      <c r="P53" s="23">
        <f t="shared" si="12"/>
        <v>2626</v>
      </c>
      <c r="Q53" s="23">
        <f t="shared" si="12"/>
        <v>2626</v>
      </c>
      <c r="R53" s="23">
        <f t="shared" si="12"/>
        <v>2626</v>
      </c>
      <c r="S53" s="23">
        <f t="shared" si="12"/>
        <v>2626</v>
      </c>
      <c r="T53" s="23">
        <f t="shared" si="12"/>
        <v>2626</v>
      </c>
      <c r="U53" s="23">
        <f t="shared" si="12"/>
        <v>2626</v>
      </c>
      <c r="V53" s="23">
        <f t="shared" si="12"/>
        <v>2626</v>
      </c>
      <c r="W53" s="23">
        <f t="shared" si="12"/>
        <v>2626</v>
      </c>
      <c r="X53" s="23">
        <f t="shared" si="12"/>
        <v>2626</v>
      </c>
      <c r="Y53" s="23">
        <f t="shared" si="12"/>
        <v>2626</v>
      </c>
      <c r="Z53" s="23">
        <f t="shared" si="12"/>
        <v>2626</v>
      </c>
      <c r="AA53" s="23">
        <f t="shared" si="12"/>
        <v>2626</v>
      </c>
      <c r="AB53" s="23">
        <f t="shared" si="8"/>
        <v>2626</v>
      </c>
      <c r="AC53" s="23">
        <f>SUM(AC54:AC55)</f>
        <v>2626</v>
      </c>
      <c r="AD53" s="23"/>
      <c r="AE53" s="68"/>
    </row>
    <row r="54" spans="1:31" ht="13.5">
      <c r="A54" s="11"/>
      <c r="B54" s="27" t="s">
        <v>6</v>
      </c>
      <c r="C54" s="20">
        <v>2474</v>
      </c>
      <c r="D54" s="20">
        <v>2474</v>
      </c>
      <c r="E54" s="20">
        <v>2474</v>
      </c>
      <c r="F54" s="20">
        <v>2474</v>
      </c>
      <c r="G54" s="20">
        <v>2474</v>
      </c>
      <c r="H54" s="20">
        <v>2474</v>
      </c>
      <c r="I54" s="20">
        <v>2474</v>
      </c>
      <c r="J54" s="20">
        <v>2474</v>
      </c>
      <c r="K54" s="20">
        <v>2474</v>
      </c>
      <c r="L54" s="20">
        <v>2474</v>
      </c>
      <c r="M54" s="20">
        <v>2474</v>
      </c>
      <c r="N54" s="20">
        <v>2474</v>
      </c>
      <c r="O54" s="20">
        <v>2474</v>
      </c>
      <c r="P54" s="20">
        <v>2474</v>
      </c>
      <c r="Q54" s="20">
        <v>2474</v>
      </c>
      <c r="R54" s="20">
        <v>2474</v>
      </c>
      <c r="S54" s="20">
        <v>2474</v>
      </c>
      <c r="T54" s="20">
        <v>2474</v>
      </c>
      <c r="U54" s="20">
        <v>2474</v>
      </c>
      <c r="V54" s="20">
        <v>2474</v>
      </c>
      <c r="W54" s="20">
        <v>2474</v>
      </c>
      <c r="X54" s="20">
        <v>2474</v>
      </c>
      <c r="Y54" s="20">
        <v>2474</v>
      </c>
      <c r="Z54" s="20">
        <v>2474</v>
      </c>
      <c r="AA54" s="20">
        <v>2474</v>
      </c>
      <c r="AB54" s="20">
        <f t="shared" si="8"/>
        <v>2474</v>
      </c>
      <c r="AC54" s="20">
        <v>2474</v>
      </c>
      <c r="AD54" s="31"/>
      <c r="AE54" s="69"/>
    </row>
    <row r="55" spans="1:31" ht="13.5">
      <c r="A55" s="11"/>
      <c r="B55" s="27" t="s">
        <v>26</v>
      </c>
      <c r="C55" s="20">
        <v>152</v>
      </c>
      <c r="D55" s="20">
        <v>152</v>
      </c>
      <c r="E55" s="20">
        <v>152</v>
      </c>
      <c r="F55" s="20">
        <v>152</v>
      </c>
      <c r="G55" s="20">
        <v>152</v>
      </c>
      <c r="H55" s="20">
        <v>152</v>
      </c>
      <c r="I55" s="20">
        <v>152</v>
      </c>
      <c r="J55" s="20">
        <v>152</v>
      </c>
      <c r="K55" s="20">
        <v>152</v>
      </c>
      <c r="L55" s="20">
        <v>152</v>
      </c>
      <c r="M55" s="20">
        <v>152</v>
      </c>
      <c r="N55" s="20">
        <v>152</v>
      </c>
      <c r="O55" s="20">
        <v>152</v>
      </c>
      <c r="P55" s="20">
        <v>152</v>
      </c>
      <c r="Q55" s="20">
        <v>152</v>
      </c>
      <c r="R55" s="20">
        <v>152</v>
      </c>
      <c r="S55" s="20">
        <v>152</v>
      </c>
      <c r="T55" s="20">
        <v>152</v>
      </c>
      <c r="U55" s="20">
        <v>152</v>
      </c>
      <c r="V55" s="20">
        <v>152</v>
      </c>
      <c r="W55" s="20">
        <v>152</v>
      </c>
      <c r="X55" s="20">
        <v>152</v>
      </c>
      <c r="Y55" s="20">
        <v>152</v>
      </c>
      <c r="Z55" s="20">
        <v>152</v>
      </c>
      <c r="AA55" s="20">
        <v>152</v>
      </c>
      <c r="AB55" s="20">
        <f t="shared" si="8"/>
        <v>152</v>
      </c>
      <c r="AC55" s="20">
        <v>152</v>
      </c>
      <c r="AD55" s="31"/>
      <c r="AE55" s="69"/>
    </row>
    <row r="56" spans="1:31" s="3" customFormat="1" ht="35.25" customHeight="1">
      <c r="A56" s="29" t="s">
        <v>41</v>
      </c>
      <c r="B56" s="25" t="s">
        <v>50</v>
      </c>
      <c r="C56" s="26">
        <f aca="true" t="shared" si="13" ref="C56:AA56">C57</f>
        <v>35280</v>
      </c>
      <c r="D56" s="26">
        <f t="shared" si="13"/>
        <v>35280</v>
      </c>
      <c r="E56" s="26">
        <f t="shared" si="13"/>
        <v>35280</v>
      </c>
      <c r="F56" s="26">
        <f t="shared" si="13"/>
        <v>35280</v>
      </c>
      <c r="G56" s="26">
        <f t="shared" si="13"/>
        <v>35280</v>
      </c>
      <c r="H56" s="26">
        <f t="shared" si="13"/>
        <v>35280</v>
      </c>
      <c r="I56" s="26">
        <f t="shared" si="13"/>
        <v>35280</v>
      </c>
      <c r="J56" s="26">
        <f t="shared" si="13"/>
        <v>35280</v>
      </c>
      <c r="K56" s="26">
        <f t="shared" si="13"/>
        <v>35280</v>
      </c>
      <c r="L56" s="26">
        <f t="shared" si="13"/>
        <v>35280</v>
      </c>
      <c r="M56" s="26">
        <f t="shared" si="13"/>
        <v>35280</v>
      </c>
      <c r="N56" s="26">
        <f t="shared" si="13"/>
        <v>35280</v>
      </c>
      <c r="O56" s="26">
        <f t="shared" si="13"/>
        <v>35280</v>
      </c>
      <c r="P56" s="26">
        <f t="shared" si="13"/>
        <v>35280</v>
      </c>
      <c r="Q56" s="26">
        <f t="shared" si="13"/>
        <v>35280</v>
      </c>
      <c r="R56" s="26">
        <f t="shared" si="13"/>
        <v>35280</v>
      </c>
      <c r="S56" s="26">
        <f t="shared" si="13"/>
        <v>35280</v>
      </c>
      <c r="T56" s="26">
        <f t="shared" si="13"/>
        <v>35280</v>
      </c>
      <c r="U56" s="26">
        <f t="shared" si="13"/>
        <v>35280</v>
      </c>
      <c r="V56" s="26">
        <f t="shared" si="13"/>
        <v>35280</v>
      </c>
      <c r="W56" s="26">
        <f t="shared" si="13"/>
        <v>35280</v>
      </c>
      <c r="X56" s="26">
        <f t="shared" si="13"/>
        <v>35280</v>
      </c>
      <c r="Y56" s="26">
        <f t="shared" si="13"/>
        <v>35280</v>
      </c>
      <c r="Z56" s="26">
        <f t="shared" si="13"/>
        <v>35280</v>
      </c>
      <c r="AA56" s="26">
        <f t="shared" si="13"/>
        <v>35280</v>
      </c>
      <c r="AB56" s="26">
        <f aca="true" t="shared" si="14" ref="AB56:AB61">AC56</f>
        <v>35280</v>
      </c>
      <c r="AC56" s="26">
        <f>AC57</f>
        <v>35280</v>
      </c>
      <c r="AD56" s="56"/>
      <c r="AE56" s="66"/>
    </row>
    <row r="57" spans="1:31" ht="30" customHeight="1">
      <c r="A57" s="52" t="s">
        <v>53</v>
      </c>
      <c r="B57" s="24" t="s">
        <v>40</v>
      </c>
      <c r="C57" s="18">
        <v>35280</v>
      </c>
      <c r="D57" s="18">
        <v>35280</v>
      </c>
      <c r="E57" s="18">
        <v>35280</v>
      </c>
      <c r="F57" s="18">
        <v>35280</v>
      </c>
      <c r="G57" s="18">
        <v>35280</v>
      </c>
      <c r="H57" s="18">
        <v>35280</v>
      </c>
      <c r="I57" s="18">
        <v>35280</v>
      </c>
      <c r="J57" s="18">
        <v>35280</v>
      </c>
      <c r="K57" s="18">
        <v>35280</v>
      </c>
      <c r="L57" s="18">
        <v>35280</v>
      </c>
      <c r="M57" s="18">
        <v>35280</v>
      </c>
      <c r="N57" s="18">
        <v>35280</v>
      </c>
      <c r="O57" s="18">
        <v>35280</v>
      </c>
      <c r="P57" s="18">
        <v>35280</v>
      </c>
      <c r="Q57" s="18">
        <v>35280</v>
      </c>
      <c r="R57" s="18">
        <v>35280</v>
      </c>
      <c r="S57" s="18">
        <v>35280</v>
      </c>
      <c r="T57" s="18">
        <v>35280</v>
      </c>
      <c r="U57" s="18">
        <v>35280</v>
      </c>
      <c r="V57" s="18">
        <v>35280</v>
      </c>
      <c r="W57" s="18">
        <v>35280</v>
      </c>
      <c r="X57" s="18">
        <v>35280</v>
      </c>
      <c r="Y57" s="18">
        <v>35280</v>
      </c>
      <c r="Z57" s="18">
        <v>35280</v>
      </c>
      <c r="AA57" s="18">
        <v>35280</v>
      </c>
      <c r="AB57" s="18">
        <f t="shared" si="14"/>
        <v>35280</v>
      </c>
      <c r="AC57" s="18">
        <v>35280</v>
      </c>
      <c r="AD57" s="31"/>
      <c r="AE57" s="69"/>
    </row>
    <row r="58" spans="1:31" s="3" customFormat="1" ht="30">
      <c r="A58" s="29" t="s">
        <v>42</v>
      </c>
      <c r="B58" s="25" t="s">
        <v>0</v>
      </c>
      <c r="C58" s="26">
        <f aca="true" t="shared" si="15" ref="C58:AA58">SUM(C60:C61)</f>
        <v>893820</v>
      </c>
      <c r="D58" s="26">
        <f t="shared" si="15"/>
        <v>893820</v>
      </c>
      <c r="E58" s="26">
        <f t="shared" si="15"/>
        <v>893820</v>
      </c>
      <c r="F58" s="26">
        <f t="shared" si="15"/>
        <v>893820</v>
      </c>
      <c r="G58" s="26">
        <f t="shared" si="15"/>
        <v>893820</v>
      </c>
      <c r="H58" s="26">
        <f t="shared" si="15"/>
        <v>893820</v>
      </c>
      <c r="I58" s="26">
        <f t="shared" si="15"/>
        <v>893820</v>
      </c>
      <c r="J58" s="26">
        <f t="shared" si="15"/>
        <v>893820</v>
      </c>
      <c r="K58" s="26">
        <f t="shared" si="15"/>
        <v>893820</v>
      </c>
      <c r="L58" s="26">
        <f t="shared" si="15"/>
        <v>893820</v>
      </c>
      <c r="M58" s="26">
        <f t="shared" si="15"/>
        <v>893820</v>
      </c>
      <c r="N58" s="26">
        <f t="shared" si="15"/>
        <v>893820</v>
      </c>
      <c r="O58" s="26">
        <f t="shared" si="15"/>
        <v>893820</v>
      </c>
      <c r="P58" s="26">
        <f t="shared" si="15"/>
        <v>893820</v>
      </c>
      <c r="Q58" s="26">
        <f t="shared" si="15"/>
        <v>893820</v>
      </c>
      <c r="R58" s="26">
        <f t="shared" si="15"/>
        <v>893820</v>
      </c>
      <c r="S58" s="26">
        <f t="shared" si="15"/>
        <v>893820</v>
      </c>
      <c r="T58" s="26">
        <f t="shared" si="15"/>
        <v>893820</v>
      </c>
      <c r="U58" s="26">
        <f t="shared" si="15"/>
        <v>893820</v>
      </c>
      <c r="V58" s="26">
        <f t="shared" si="15"/>
        <v>893820</v>
      </c>
      <c r="W58" s="26">
        <f t="shared" si="15"/>
        <v>893820</v>
      </c>
      <c r="X58" s="26">
        <f t="shared" si="15"/>
        <v>893820</v>
      </c>
      <c r="Y58" s="26">
        <f t="shared" si="15"/>
        <v>893820</v>
      </c>
      <c r="Z58" s="26">
        <f t="shared" si="15"/>
        <v>893820</v>
      </c>
      <c r="AA58" s="26">
        <f t="shared" si="15"/>
        <v>893820</v>
      </c>
      <c r="AB58" s="26">
        <f t="shared" si="14"/>
        <v>893820</v>
      </c>
      <c r="AC58" s="26">
        <f>SUM(AC60:AC61)</f>
        <v>893820</v>
      </c>
      <c r="AD58" s="56">
        <f>SUM(AD60:AD61)</f>
        <v>78747.57</v>
      </c>
      <c r="AE58" s="66">
        <f>AD58/AC58*100</f>
        <v>8.8102268913204</v>
      </c>
    </row>
    <row r="59" spans="1:31" ht="13.5">
      <c r="A59" s="28" t="s">
        <v>17</v>
      </c>
      <c r="B59" s="30" t="s">
        <v>18</v>
      </c>
      <c r="C59" s="23">
        <f aca="true" t="shared" si="16" ref="C59:AA59">C60+C61</f>
        <v>893820</v>
      </c>
      <c r="D59" s="23">
        <f t="shared" si="16"/>
        <v>893820</v>
      </c>
      <c r="E59" s="23">
        <f t="shared" si="16"/>
        <v>893820</v>
      </c>
      <c r="F59" s="23">
        <f t="shared" si="16"/>
        <v>893820</v>
      </c>
      <c r="G59" s="23">
        <f t="shared" si="16"/>
        <v>893820</v>
      </c>
      <c r="H59" s="23">
        <f t="shared" si="16"/>
        <v>893820</v>
      </c>
      <c r="I59" s="23">
        <f t="shared" si="16"/>
        <v>893820</v>
      </c>
      <c r="J59" s="23">
        <f t="shared" si="16"/>
        <v>893820</v>
      </c>
      <c r="K59" s="23">
        <f t="shared" si="16"/>
        <v>893820</v>
      </c>
      <c r="L59" s="23">
        <f t="shared" si="16"/>
        <v>893820</v>
      </c>
      <c r="M59" s="23">
        <f t="shared" si="16"/>
        <v>893820</v>
      </c>
      <c r="N59" s="23">
        <f t="shared" si="16"/>
        <v>893820</v>
      </c>
      <c r="O59" s="23">
        <f t="shared" si="16"/>
        <v>893820</v>
      </c>
      <c r="P59" s="23">
        <f t="shared" si="16"/>
        <v>893820</v>
      </c>
      <c r="Q59" s="23">
        <f t="shared" si="16"/>
        <v>893820</v>
      </c>
      <c r="R59" s="23">
        <f t="shared" si="16"/>
        <v>893820</v>
      </c>
      <c r="S59" s="23">
        <f t="shared" si="16"/>
        <v>893820</v>
      </c>
      <c r="T59" s="23">
        <f t="shared" si="16"/>
        <v>893820</v>
      </c>
      <c r="U59" s="23">
        <f t="shared" si="16"/>
        <v>893820</v>
      </c>
      <c r="V59" s="23">
        <f t="shared" si="16"/>
        <v>893820</v>
      </c>
      <c r="W59" s="23">
        <f t="shared" si="16"/>
        <v>893820</v>
      </c>
      <c r="X59" s="23">
        <f t="shared" si="16"/>
        <v>893820</v>
      </c>
      <c r="Y59" s="23">
        <f t="shared" si="16"/>
        <v>893820</v>
      </c>
      <c r="Z59" s="23">
        <f t="shared" si="16"/>
        <v>893820</v>
      </c>
      <c r="AA59" s="23">
        <f t="shared" si="16"/>
        <v>893820</v>
      </c>
      <c r="AB59" s="23">
        <f t="shared" si="14"/>
        <v>893820</v>
      </c>
      <c r="AC59" s="23">
        <f>AC60+AC61</f>
        <v>893820</v>
      </c>
      <c r="AD59" s="23">
        <f>AD60+AD61</f>
        <v>78747.57</v>
      </c>
      <c r="AE59" s="68">
        <f>AD59/AC59*100</f>
        <v>8.8102268913204</v>
      </c>
    </row>
    <row r="60" spans="1:31" ht="69.75" customHeight="1">
      <c r="A60" s="10"/>
      <c r="B60" s="22" t="s">
        <v>49</v>
      </c>
      <c r="C60" s="20">
        <v>821820</v>
      </c>
      <c r="D60" s="20">
        <v>821820</v>
      </c>
      <c r="E60" s="20">
        <v>821820</v>
      </c>
      <c r="F60" s="20">
        <v>821820</v>
      </c>
      <c r="G60" s="20">
        <v>821820</v>
      </c>
      <c r="H60" s="20">
        <v>821820</v>
      </c>
      <c r="I60" s="20">
        <v>821820</v>
      </c>
      <c r="J60" s="20">
        <v>821820</v>
      </c>
      <c r="K60" s="20">
        <v>821820</v>
      </c>
      <c r="L60" s="20">
        <v>821820</v>
      </c>
      <c r="M60" s="20">
        <v>821820</v>
      </c>
      <c r="N60" s="20">
        <v>821820</v>
      </c>
      <c r="O60" s="20">
        <v>821820</v>
      </c>
      <c r="P60" s="20">
        <v>821820</v>
      </c>
      <c r="Q60" s="20">
        <v>821820</v>
      </c>
      <c r="R60" s="20">
        <v>821820</v>
      </c>
      <c r="S60" s="20">
        <v>821820</v>
      </c>
      <c r="T60" s="20">
        <v>821820</v>
      </c>
      <c r="U60" s="20">
        <v>821820</v>
      </c>
      <c r="V60" s="20">
        <v>821820</v>
      </c>
      <c r="W60" s="20">
        <v>821820</v>
      </c>
      <c r="X60" s="20">
        <v>821820</v>
      </c>
      <c r="Y60" s="20">
        <v>821820</v>
      </c>
      <c r="Z60" s="20">
        <v>821820</v>
      </c>
      <c r="AA60" s="20">
        <v>821820</v>
      </c>
      <c r="AB60" s="20">
        <f t="shared" si="14"/>
        <v>821820</v>
      </c>
      <c r="AC60" s="20">
        <v>821820</v>
      </c>
      <c r="AD60" s="20">
        <f>15956.59+20200.66+21006.69+21583.63</f>
        <v>78747.57</v>
      </c>
      <c r="AE60" s="69">
        <f>AD60/AC60*100</f>
        <v>9.582094619259692</v>
      </c>
    </row>
    <row r="61" spans="1:31" ht="42" customHeight="1">
      <c r="A61" s="10"/>
      <c r="B61" s="22" t="s">
        <v>46</v>
      </c>
      <c r="C61" s="20">
        <v>72000</v>
      </c>
      <c r="D61" s="20">
        <v>72000</v>
      </c>
      <c r="E61" s="20">
        <v>72000</v>
      </c>
      <c r="F61" s="20">
        <v>72000</v>
      </c>
      <c r="G61" s="20">
        <v>72000</v>
      </c>
      <c r="H61" s="20">
        <v>72000</v>
      </c>
      <c r="I61" s="20">
        <v>72000</v>
      </c>
      <c r="J61" s="20">
        <v>72000</v>
      </c>
      <c r="K61" s="20">
        <v>72000</v>
      </c>
      <c r="L61" s="20">
        <v>72000</v>
      </c>
      <c r="M61" s="20">
        <v>72000</v>
      </c>
      <c r="N61" s="20">
        <v>72000</v>
      </c>
      <c r="O61" s="20">
        <v>72000</v>
      </c>
      <c r="P61" s="20">
        <v>72000</v>
      </c>
      <c r="Q61" s="20">
        <v>72000</v>
      </c>
      <c r="R61" s="20">
        <v>72000</v>
      </c>
      <c r="S61" s="20">
        <v>72000</v>
      </c>
      <c r="T61" s="20">
        <v>72000</v>
      </c>
      <c r="U61" s="20">
        <v>72000</v>
      </c>
      <c r="V61" s="20">
        <v>72000</v>
      </c>
      <c r="W61" s="20">
        <v>72000</v>
      </c>
      <c r="X61" s="20">
        <v>72000</v>
      </c>
      <c r="Y61" s="20">
        <v>72000</v>
      </c>
      <c r="Z61" s="20">
        <v>72000</v>
      </c>
      <c r="AA61" s="20">
        <v>72000</v>
      </c>
      <c r="AB61" s="20">
        <f t="shared" si="14"/>
        <v>72000</v>
      </c>
      <c r="AC61" s="20">
        <v>72000</v>
      </c>
      <c r="AD61" s="31"/>
      <c r="AE61" s="69"/>
    </row>
    <row r="62" spans="1:31" ht="42" customHeight="1">
      <c r="A62" s="29" t="s">
        <v>72</v>
      </c>
      <c r="B62" s="55" t="s">
        <v>73</v>
      </c>
      <c r="C62" s="56" t="e">
        <f>SUM(#REF!)</f>
        <v>#REF!</v>
      </c>
      <c r="D62" s="56" t="e">
        <f>SUM(#REF!)</f>
        <v>#REF!</v>
      </c>
      <c r="E62" s="56" t="e">
        <f>SUM(#REF!)</f>
        <v>#REF!</v>
      </c>
      <c r="F62" s="56" t="e">
        <f>SUM(#REF!)</f>
        <v>#REF!</v>
      </c>
      <c r="G62" s="56" t="e">
        <f>SUM(#REF!)</f>
        <v>#REF!</v>
      </c>
      <c r="H62" s="56" t="e">
        <f>SUM(#REF!)</f>
        <v>#REF!</v>
      </c>
      <c r="I62" s="56" t="e">
        <f>SUM(#REF!)</f>
        <v>#REF!</v>
      </c>
      <c r="J62" s="56" t="e">
        <f>SUM(#REF!)</f>
        <v>#REF!</v>
      </c>
      <c r="K62" s="56" t="e">
        <f>SUM(#REF!)</f>
        <v>#REF!</v>
      </c>
      <c r="L62" s="56" t="e">
        <f>SUM(#REF!)</f>
        <v>#REF!</v>
      </c>
      <c r="M62" s="56" t="e">
        <f>SUM(#REF!)</f>
        <v>#REF!</v>
      </c>
      <c r="N62" s="56" t="e">
        <f>SUM(#REF!)</f>
        <v>#REF!</v>
      </c>
      <c r="O62" s="56" t="e">
        <f>SUM(#REF!)</f>
        <v>#REF!</v>
      </c>
      <c r="P62" s="56" t="e">
        <f>SUM(#REF!)</f>
        <v>#REF!</v>
      </c>
      <c r="Q62" s="56" t="e">
        <f>SUM(#REF!)</f>
        <v>#REF!</v>
      </c>
      <c r="R62" s="56" t="e">
        <f>SUM(#REF!)</f>
        <v>#REF!</v>
      </c>
      <c r="S62" s="56" t="e">
        <f>SUM(#REF!)</f>
        <v>#REF!</v>
      </c>
      <c r="T62" s="56" t="e">
        <f>SUM(#REF!)</f>
        <v>#REF!</v>
      </c>
      <c r="U62" s="56" t="e">
        <f>SUM(#REF!)</f>
        <v>#REF!</v>
      </c>
      <c r="V62" s="56" t="e">
        <f>SUM(#REF!)</f>
        <v>#REF!</v>
      </c>
      <c r="W62" s="56" t="e">
        <f>SUM(#REF!)</f>
        <v>#REF!</v>
      </c>
      <c r="X62" s="56" t="e">
        <f>SUM(#REF!)</f>
        <v>#REF!</v>
      </c>
      <c r="Y62" s="56" t="e">
        <f>SUM(#REF!)</f>
        <v>#REF!</v>
      </c>
      <c r="Z62" s="56" t="e">
        <f>SUM(#REF!)</f>
        <v>#REF!</v>
      </c>
      <c r="AA62" s="56" t="e">
        <f>SUM(#REF!)</f>
        <v>#REF!</v>
      </c>
      <c r="AB62" s="56">
        <f>AB63</f>
        <v>829251.0800000001</v>
      </c>
      <c r="AC62" s="56">
        <f>AC63</f>
        <v>829251.0800000001</v>
      </c>
      <c r="AD62" s="56"/>
      <c r="AE62" s="66"/>
    </row>
    <row r="63" spans="1:31" ht="51.75">
      <c r="A63" s="10" t="s">
        <v>74</v>
      </c>
      <c r="B63" s="59" t="s">
        <v>75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8">
        <f>AC63</f>
        <v>829251.0800000001</v>
      </c>
      <c r="AC63" s="58">
        <f>16100000-15270748.92</f>
        <v>829251.0800000001</v>
      </c>
      <c r="AD63" s="31"/>
      <c r="AE63" s="67"/>
    </row>
    <row r="64" spans="1:31" ht="15">
      <c r="A64" s="80" t="s">
        <v>15</v>
      </c>
      <c r="B64" s="80"/>
      <c r="C64" s="60">
        <f aca="true" t="shared" si="17" ref="C64:AA64">C56+C9+C58</f>
        <v>9203452</v>
      </c>
      <c r="D64" s="60">
        <f t="shared" si="17"/>
        <v>9203452</v>
      </c>
      <c r="E64" s="60">
        <f t="shared" si="17"/>
        <v>9203452</v>
      </c>
      <c r="F64" s="60">
        <f t="shared" si="17"/>
        <v>9203452</v>
      </c>
      <c r="G64" s="60">
        <f t="shared" si="17"/>
        <v>9203452</v>
      </c>
      <c r="H64" s="60">
        <f t="shared" si="17"/>
        <v>9203452</v>
      </c>
      <c r="I64" s="60">
        <f t="shared" si="17"/>
        <v>9203452</v>
      </c>
      <c r="J64" s="60">
        <f t="shared" si="17"/>
        <v>9203452</v>
      </c>
      <c r="K64" s="60">
        <f t="shared" si="17"/>
        <v>9203452</v>
      </c>
      <c r="L64" s="60">
        <f t="shared" si="17"/>
        <v>9203452</v>
      </c>
      <c r="M64" s="60">
        <f t="shared" si="17"/>
        <v>9203452</v>
      </c>
      <c r="N64" s="60">
        <f t="shared" si="17"/>
        <v>9203452</v>
      </c>
      <c r="O64" s="60">
        <f t="shared" si="17"/>
        <v>9203452</v>
      </c>
      <c r="P64" s="60">
        <f t="shared" si="17"/>
        <v>9203452</v>
      </c>
      <c r="Q64" s="60">
        <f t="shared" si="17"/>
        <v>9203452</v>
      </c>
      <c r="R64" s="60">
        <f t="shared" si="17"/>
        <v>9203452</v>
      </c>
      <c r="S64" s="60">
        <f t="shared" si="17"/>
        <v>9203452</v>
      </c>
      <c r="T64" s="60">
        <f t="shared" si="17"/>
        <v>9203452</v>
      </c>
      <c r="U64" s="60">
        <f t="shared" si="17"/>
        <v>9203452</v>
      </c>
      <c r="V64" s="60">
        <f t="shared" si="17"/>
        <v>9203452</v>
      </c>
      <c r="W64" s="60">
        <f t="shared" si="17"/>
        <v>9203452</v>
      </c>
      <c r="X64" s="60">
        <f t="shared" si="17"/>
        <v>9203452</v>
      </c>
      <c r="Y64" s="60">
        <f t="shared" si="17"/>
        <v>9203452</v>
      </c>
      <c r="Z64" s="60">
        <f t="shared" si="17"/>
        <v>9203452</v>
      </c>
      <c r="AA64" s="60">
        <f t="shared" si="17"/>
        <v>9203452</v>
      </c>
      <c r="AB64" s="60">
        <f>AC64</f>
        <v>83543045.96</v>
      </c>
      <c r="AC64" s="60">
        <f>AC56+AC9+AC58+AC62</f>
        <v>83543045.96</v>
      </c>
      <c r="AD64" s="60">
        <f>AD56+AD9+AD58+AD62</f>
        <v>4803185.25</v>
      </c>
      <c r="AE64" s="70">
        <f>AD64/AB64*100</f>
        <v>5.749353755068665</v>
      </c>
    </row>
    <row r="65" spans="14:17" ht="12.75">
      <c r="N65" s="8"/>
      <c r="P65" s="13"/>
      <c r="Q65" s="13"/>
    </row>
    <row r="66" spans="14:17" ht="12.75">
      <c r="N66" s="8"/>
      <c r="P66" s="12"/>
      <c r="Q66" s="12"/>
    </row>
    <row r="67" spans="1:29" s="4" customFormat="1" ht="18">
      <c r="A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6"/>
      <c r="O67" s="5"/>
      <c r="P67" s="17"/>
      <c r="Q67" s="17"/>
      <c r="R67" s="17"/>
      <c r="S67" s="17"/>
      <c r="T67" s="17"/>
      <c r="U67" s="17"/>
      <c r="V67" s="17"/>
      <c r="W67" s="5"/>
      <c r="X67" s="5"/>
      <c r="Y67" s="5"/>
      <c r="Z67" s="5"/>
      <c r="AA67" s="5"/>
      <c r="AB67" s="5"/>
      <c r="AC67" s="5"/>
    </row>
    <row r="68" spans="1:2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ht="12.75">
      <c r="A71" s="12"/>
      <c r="B71" s="7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72"/>
      <c r="AC71" s="72"/>
    </row>
  </sheetData>
  <sheetProtection/>
  <mergeCells count="10">
    <mergeCell ref="AD1:AE1"/>
    <mergeCell ref="AD5:AD6"/>
    <mergeCell ref="AE5:AE6"/>
    <mergeCell ref="AD7:AD8"/>
    <mergeCell ref="A64:B64"/>
    <mergeCell ref="A3:AD3"/>
    <mergeCell ref="A5:A6"/>
    <mergeCell ref="B5:B6"/>
    <mergeCell ref="AB5:AB6"/>
    <mergeCell ref="AC5:AC6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2019-03-01T13:18:50Z</cp:lastPrinted>
  <dcterms:created xsi:type="dcterms:W3CDTF">2014-01-17T10:52:16Z</dcterms:created>
  <dcterms:modified xsi:type="dcterms:W3CDTF">2019-03-06T06:52:24Z</dcterms:modified>
  <cp:category/>
  <cp:version/>
  <cp:contentType/>
  <cp:contentStatus/>
</cp:coreProperties>
</file>